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tabRatio="599" activeTab="0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'план'!$A$1:$AQ$165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<sst xmlns="http://schemas.openxmlformats.org/spreadsheetml/2006/main" count="2301" uniqueCount="634">
  <si>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</si>
  <si>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</si>
  <si>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</si>
  <si>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</si>
  <si>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</si>
  <si>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</si>
  <si>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</si>
  <si>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</si>
  <si>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</si>
  <si>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</si>
  <si>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</si>
  <si>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</si>
  <si>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</si>
  <si>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</si>
  <si>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</si>
  <si>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</si>
  <si>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</si>
  <si>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</si>
  <si>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</si>
  <si>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</si>
  <si>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</si>
  <si>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</si>
  <si>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</si>
  <si>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</si>
  <si>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</si>
  <si>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</si>
  <si>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</si>
  <si>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</si>
  <si>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</si>
  <si>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</si>
  <si>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</si>
  <si>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</si>
  <si>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</si>
  <si>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</si>
  <si>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</si>
  <si>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</si>
  <si>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</si>
  <si>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</si>
  <si>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</si>
  <si>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</si>
  <si>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</si>
  <si>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</si>
  <si>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</si>
  <si>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</si>
  <si>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</si>
  <si>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</si>
  <si>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</si>
  <si>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</si>
  <si>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</si>
  <si>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</si>
  <si>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</si>
  <si>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</si>
  <si>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</si>
  <si>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</si>
  <si>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</si>
  <si>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</si>
  <si>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</si>
  <si>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</si>
  <si>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</si>
  <si>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</si>
  <si>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</si>
  <si>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</si>
  <si>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</si>
  <si>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</si>
  <si>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</si>
  <si>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</si>
  <si>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</si>
  <si>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</si>
  <si>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</si>
  <si>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</si>
  <si>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</si>
  <si>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</si>
  <si>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</si>
  <si>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</si>
  <si>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</si>
  <si>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</si>
  <si>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</si>
  <si>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</si>
  <si>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</si>
  <si>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</si>
  <si>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</si>
  <si>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</si>
  <si>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</si>
  <si>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</si>
  <si>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</si>
  <si>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</si>
  <si>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</si>
  <si>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</si>
  <si>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</si>
  <si>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</si>
  <si>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</si>
  <si>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</si>
  <si>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</si>
  <si>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</si>
  <si>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</si>
  <si>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</si>
  <si>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</si>
  <si>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</si>
  <si>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</si>
  <si>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</si>
  <si>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</si>
  <si>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</si>
  <si>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</si>
  <si>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</si>
  <si>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</si>
  <si>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</si>
  <si>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</si>
  <si>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</si>
  <si>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</si>
  <si>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</si>
  <si>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</si>
  <si>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</si>
  <si>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</si>
  <si>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</si>
  <si>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</si>
  <si>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</si>
  <si>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</si>
  <si>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</si>
  <si>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</si>
  <si>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</si>
  <si>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</si>
  <si>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</si>
  <si>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</si>
  <si>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</si>
  <si>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</si>
  <si>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</si>
  <si>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</si>
  <si>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</si>
  <si>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</si>
  <si>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</si>
  <si>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</si>
  <si>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</si>
  <si>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</si>
  <si>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</si>
  <si>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</si>
  <si>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</si>
  <si>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</si>
  <si>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</si>
  <si>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</si>
  <si>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</si>
  <si>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</si>
  <si>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</si>
  <si>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</si>
  <si>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</si>
  <si>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</si>
  <si>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</si>
  <si>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</si>
  <si>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</si>
  <si>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</si>
  <si>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</si>
  <si>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</si>
  <si>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</si>
  <si>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</si>
  <si>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</si>
  <si>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</si>
  <si>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</si>
  <si>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</si>
  <si>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</si>
  <si>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</si>
  <si>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</si>
  <si>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</si>
  <si>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</si>
  <si>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</si>
  <si>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</si>
  <si>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</si>
  <si>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</si>
  <si>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</si>
  <si>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</si>
  <si>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</si>
  <si>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</si>
  <si>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</si>
  <si>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</si>
  <si>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</si>
  <si>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</si>
  <si>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</si>
  <si>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</si>
  <si>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</si>
  <si>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</si>
  <si>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</si>
  <si>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</si>
  <si>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</si>
  <si>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</si>
  <si>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</si>
  <si>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</si>
  <si>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</si>
  <si>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</si>
  <si>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</si>
  <si>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</si>
  <si>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</si>
  <si>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</si>
  <si>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</si>
  <si>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</si>
  <si>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</si>
  <si>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</si>
  <si>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</si>
  <si>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</si>
  <si>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</si>
  <si>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</si>
  <si>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</si>
  <si>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</si>
  <si>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</si>
  <si>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</si>
  <si>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</si>
  <si>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</si>
  <si>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</si>
  <si>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</si>
  <si>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</si>
  <si>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</si>
  <si>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</si>
  <si>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</si>
  <si>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</si>
  <si>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</si>
  <si>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</si>
  <si>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</si>
  <si>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</si>
  <si>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</si>
  <si>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</si>
  <si>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</si>
  <si>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</si>
  <si>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</si>
  <si>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</si>
  <si>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</si>
  <si>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</si>
  <si>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</si>
  <si>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</si>
  <si>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</si>
  <si>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</si>
  <si>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</si>
  <si>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</si>
  <si>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</si>
  <si>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</si>
  <si>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</si>
  <si>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</si>
  <si>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</si>
  <si>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</si>
  <si>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</si>
  <si>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</si>
  <si>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</si>
  <si>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</si>
  <si>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</si>
  <si>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</si>
  <si>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</si>
  <si>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</si>
  <si>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</si>
  <si>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</si>
  <si>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</si>
  <si>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</si>
  <si>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</si>
  <si>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</si>
  <si>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</si>
  <si>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</si>
  <si>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</si>
  <si>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</si>
  <si>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</si>
  <si>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</si>
  <si>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</si>
  <si>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</si>
  <si>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</si>
  <si>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</si>
  <si>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</si>
  <si>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</si>
  <si>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</si>
  <si>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</si>
  <si>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</si>
  <si>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</si>
  <si>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</si>
  <si>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</si>
  <si>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</si>
  <si>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</si>
  <si>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</si>
  <si>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</si>
  <si>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</si>
  <si>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</si>
  <si>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</si>
  <si>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</si>
  <si>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</si>
  <si>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</si>
  <si>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</si>
  <si>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</si>
  <si>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</si>
  <si>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</si>
  <si>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</si>
  <si>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</si>
  <si>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</si>
  <si>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</si>
  <si>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</si>
  <si>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</si>
  <si>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</si>
  <si>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</si>
  <si>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</si>
  <si>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</si>
  <si>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</si>
  <si>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</si>
  <si>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</si>
  <si>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</si>
  <si>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</si>
  <si>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</si>
  <si>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</si>
  <si>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</si>
  <si>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</si>
  <si>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</si>
  <si>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Кваліфікація:   бакалавр з автоматизаціі та комп'ютерно-інтегрованих технологій</t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</si>
  <si>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</si>
  <si>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</si>
  <si>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</si>
  <si>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</si>
  <si>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</si>
  <si>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</si>
  <si>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</si>
  <si>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</si>
  <si>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</si>
  <si>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</si>
  <si>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</si>
  <si>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</si>
  <si>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</si>
  <si>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</si>
  <si>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</si>
  <si>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</si>
  <si>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</si>
  <si>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</si>
  <si>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</si>
  <si>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</si>
  <si>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</si>
  <si>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</si>
  <si>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</si>
  <si>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</si>
  <si>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</si>
  <si>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</si>
  <si>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</si>
  <si>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</si>
  <si>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</si>
  <si>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</si>
  <si>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</si>
  <si>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</si>
  <si>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</si>
  <si>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</si>
  <si>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</si>
  <si>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</si>
  <si>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</si>
  <si>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</si>
  <si>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</si>
  <si>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</si>
  <si>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</si>
  <si>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</si>
  <si>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</si>
  <si>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</si>
  <si>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</si>
  <si>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</si>
  <si>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</si>
  <si>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</si>
  <si>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</si>
  <si>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</si>
  <si>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</si>
  <si>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</si>
  <si>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</si>
  <si>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</si>
  <si>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</si>
  <si>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</si>
  <si>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</si>
  <si>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</si>
  <si>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</si>
  <si>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</si>
  <si>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</si>
  <si>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</si>
  <si>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</si>
  <si>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</si>
  <si>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</si>
  <si>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</si>
  <si>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</si>
  <si>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</si>
  <si>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</si>
  <si>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</si>
  <si>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</si>
  <si>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</si>
  <si>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</si>
  <si>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</si>
  <si>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</si>
  <si>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</si>
  <si>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</si>
  <si>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</si>
  <si>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</si>
  <si>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</si>
  <si>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</si>
  <si>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</si>
  <si>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</si>
  <si>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</si>
  <si>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</si>
  <si>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</si>
  <si>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</si>
  <si>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</si>
  <si>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</si>
  <si>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</si>
  <si>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</si>
  <si>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</si>
  <si>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</si>
  <si>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</si>
  <si>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</si>
  <si>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</si>
  <si>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</si>
  <si>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</si>
  <si>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</si>
  <si>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</si>
  <si>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</si>
  <si>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</si>
  <si>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</si>
  <si>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</si>
  <si>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</si>
  <si>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</si>
  <si>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</si>
  <si>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</si>
  <si>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</si>
  <si>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</si>
  <si>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</si>
  <si>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</si>
  <si>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</si>
  <si>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</si>
  <si>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</si>
  <si>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</si>
  <si>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</si>
  <si>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</si>
  <si>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</si>
  <si>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</si>
  <si>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</si>
  <si>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</si>
  <si>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</si>
  <si>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</si>
  <si>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</si>
  <si>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</si>
  <si>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</si>
  <si>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</si>
  <si>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</si>
  <si>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</si>
  <si>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</si>
  <si>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</si>
  <si>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</si>
  <si>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</si>
  <si>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</si>
  <si>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</si>
  <si>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</si>
  <si>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</si>
  <si>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</si>
  <si>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</si>
  <si>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</si>
  <si>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</si>
  <si>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</si>
  <si>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</si>
  <si>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</si>
  <si>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</si>
  <si>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</si>
  <si>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</si>
  <si>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</si>
  <si>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</si>
  <si>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</si>
  <si>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</si>
  <si>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</si>
  <si>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</si>
  <si>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</si>
  <si>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</si>
  <si>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</si>
  <si>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</si>
  <si>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</si>
  <si>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</si>
  <si>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</si>
  <si>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</si>
  <si>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</si>
  <si>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</si>
  <si>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</si>
  <si>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</si>
  <si>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</si>
  <si>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</si>
  <si>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</si>
  <si>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</si>
  <si>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</si>
  <si>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</si>
  <si>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</si>
  <si>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</si>
  <si>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</si>
  <si>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</si>
  <si>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</si>
  <si>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</si>
  <si>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</si>
  <si>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</si>
  <si>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</si>
  <si>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</si>
  <si>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</si>
  <si>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</si>
  <si>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</si>
  <si>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</si>
  <si>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</si>
  <si>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</si>
  <si>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</si>
  <si>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</si>
  <si>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</si>
  <si>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</si>
  <si>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</si>
  <si>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</si>
  <si>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</si>
  <si>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</si>
  <si>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</si>
  <si>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</si>
  <si>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</si>
  <si>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</si>
  <si>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</si>
  <si>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</si>
  <si>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</si>
  <si>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</si>
  <si>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</si>
  <si>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</si>
  <si>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</si>
  <si>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</si>
  <si>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</si>
  <si>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</si>
  <si>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</si>
  <si>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</si>
  <si>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</si>
  <si>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</si>
  <si>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</si>
  <si>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</si>
  <si>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</si>
  <si>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</si>
  <si>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</si>
  <si>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</si>
  <si>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</si>
  <si>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</si>
  <si>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</si>
  <si>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</si>
  <si>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</si>
  <si>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</si>
  <si>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</si>
  <si>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</si>
  <si>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</si>
  <si>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</si>
  <si>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</si>
  <si>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</si>
  <si>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</si>
  <si>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</si>
  <si>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</si>
  <si>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</si>
  <si>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</si>
  <si>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</si>
  <si>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</si>
  <si>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</si>
  <si>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</si>
  <si>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</si>
  <si>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</si>
  <si>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</si>
  <si>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</si>
  <si>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</si>
  <si>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</si>
  <si>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</si>
  <si>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</si>
  <si>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</si>
  <si>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</si>
  <si>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</si>
  <si>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</si>
  <si>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</si>
  <si>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</si>
  <si>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</si>
  <si>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</si>
  <si>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</si>
  <si>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</si>
  <si>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</si>
  <si>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</si>
  <si>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</si>
  <si>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</si>
  <si>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</si>
  <si>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>IV. АТЕСТАЦІЯ</t>
  </si>
  <si>
    <t>№</t>
  </si>
  <si>
    <t>1.1</t>
  </si>
  <si>
    <t>1, 2б д*</t>
  </si>
  <si>
    <t>1.2</t>
  </si>
  <si>
    <t>3, 4б д*</t>
  </si>
  <si>
    <t>5ф*, 6б дф*, 8а дф*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</si>
  <si>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</si>
  <si>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</si>
  <si>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</si>
  <si>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</si>
  <si>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</si>
  <si>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</si>
  <si>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</si>
  <si>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</si>
  <si>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</si>
  <si>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</si>
  <si>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</si>
  <si>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</si>
  <si>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</si>
  <si>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</si>
  <si>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3. ПОЗАКРЕДИТНІ ДИСЦИПЛІНИ</t>
  </si>
  <si>
    <t>2.1.32</t>
  </si>
  <si>
    <t>Вступ до освітнього  процесу</t>
  </si>
  <si>
    <t>Теорія тепло- та масоперенесення</t>
  </si>
  <si>
    <t>1.1.13</t>
  </si>
  <si>
    <t>1.1.14</t>
  </si>
  <si>
    <t>Організація баз даних</t>
  </si>
  <si>
    <t>І . ГРАФІК ОСВІТНЬОГО ПРОЦЕСУ</t>
  </si>
  <si>
    <t xml:space="preserve">2 </t>
  </si>
  <si>
    <t>Українська мова як іноземна (для іноземних громадян та осіб без громадянства)</t>
  </si>
  <si>
    <t>2.1</t>
  </si>
  <si>
    <t xml:space="preserve">Українська мова як іноземна </t>
  </si>
  <si>
    <t>2.2</t>
  </si>
  <si>
    <t>2.3</t>
  </si>
  <si>
    <t>2.4</t>
  </si>
  <si>
    <t>Гарант ОП</t>
  </si>
  <si>
    <t>Комунікації у соціально-технічних системах</t>
  </si>
  <si>
    <t>Монтаж, обслуговування та налагодження систем керування</t>
  </si>
  <si>
    <t>Валерій КАССОВ</t>
  </si>
  <si>
    <t>Олексій РАЗЖИВІН</t>
  </si>
  <si>
    <t>Дисципліна 3 семестру (1)</t>
  </si>
  <si>
    <t>Дисципліна 3 семестру (2)</t>
  </si>
  <si>
    <t>Тайм менеджмент</t>
  </si>
  <si>
    <t>2.1.33</t>
  </si>
  <si>
    <t>Робототехніка</t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</si>
  <si>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</si>
  <si>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r>
      <t xml:space="preserve">галузь знань: </t>
    </r>
    <r>
      <rPr>
        <b/>
        <sz val="20"/>
        <rFont val="Times New Roman"/>
        <family val="1"/>
      </rPr>
      <t>17  "Електроніка, автоматизація та електронні комунікації"</t>
    </r>
  </si>
  <si>
    <t>Проектування систем автоатизації на базі ПЛК</t>
  </si>
  <si>
    <t>Проектування систем автоматизації на базі ПЛК (курс.роб.)</t>
  </si>
  <si>
    <t>Виробнича технологічна практика</t>
  </si>
  <si>
    <t>Виробнича конструкторська практика</t>
  </si>
  <si>
    <t>АВП</t>
  </si>
  <si>
    <t>Комп'ютерна логіка</t>
  </si>
  <si>
    <t xml:space="preserve">Робота з віддаленими базами даних </t>
  </si>
  <si>
    <t>Теорія інформації та кодування</t>
  </si>
  <si>
    <t>Теорія алгоритмів та автоматів</t>
  </si>
  <si>
    <t>Паралельні та розподілені обчислення</t>
  </si>
  <si>
    <t>Системи штучного інтелекту та інтелектуальний аналіз даних</t>
  </si>
  <si>
    <t>Інженерна та комп'ютерна графіка</t>
  </si>
  <si>
    <t>Виконавчі механізми та регулювальні оргнани</t>
  </si>
  <si>
    <r>
      <t xml:space="preserve">II. План освітнього процесу  на 2024-2025 н.р.      </t>
    </r>
    <r>
      <rPr>
        <sz val="14"/>
        <rFont val="Times New Roman"/>
        <family val="1"/>
      </rPr>
      <t xml:space="preserve">АКІТР (ден. повн.) </t>
    </r>
  </si>
  <si>
    <t>Олег МАРКОВ</t>
  </si>
  <si>
    <t xml:space="preserve"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 </t>
  </si>
  <si>
    <t>Форма атестації (екзамен, кваліфікаційна робота)</t>
  </si>
  <si>
    <t>Виконання кваліф. роботи</t>
  </si>
  <si>
    <r>
      <t>протокол № _</t>
    </r>
    <r>
      <rPr>
        <u val="single"/>
        <sz val="20"/>
        <rFont val="Times New Roman"/>
        <family val="1"/>
      </rPr>
      <t>9</t>
    </r>
    <r>
      <rPr>
        <sz val="20"/>
        <rFont val="Times New Roman"/>
        <family val="1"/>
      </rPr>
      <t>_</t>
    </r>
  </si>
  <si>
    <t>"  25   "  квітня     2024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</si>
</sst>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_-;\-* #,##0_-;\ _-;_-@_-"/>
    <numFmt numFmtId="191" formatCode="#,##0;\-* #,##0_-;\ _-;_-@_-"/>
    <numFmt numFmtId="192" formatCode="0.0"/>
    <numFmt numFmtId="193" formatCode="#,##0.0_-;\-* #,##0.0_-;\ _-;_-@_-"/>
    <numFmt numFmtId="194" formatCode="#,##0_-;\-* #,##0_-;\ &quot;&quot;_-;_-@_-"/>
    <numFmt numFmtId="195" formatCode="#,##0.0_ ;\-#,##0.0\ "/>
    <numFmt numFmtId="196" formatCode="#,##0.00_ ;\-#,##0.00\ 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;\-* #,##0_-;\ &quot;&quot;_-;_-@_-"/>
    <numFmt numFmtId="202" formatCode="#,##0_ ;\-#,##0\ "/>
    <numFmt numFmtId="203" formatCode="#,##0.0;\-* #,##0.0_-;\ &quot;&quot;_-;_-@_-"/>
    <numFmt numFmtId="204" formatCode="[$-FC19]d\ mmmm\ yyyy\ &quot;г.&quot;"/>
    <numFmt numFmtId="205" formatCode="#,##0.00\ &quot;₽&quot;"/>
  </numFmts>
  <fonts count="120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0" borderId="0" applyNumberFormat="0" applyFill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5" fillId="0" borderId="9" applyNumberFormat="0" applyFill="0" applyAlignment="0" applyProtection="0"/>
    <xf numFmtId="0" fontId="96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97" fillId="32" borderId="0" applyNumberFormat="0" applyBorder="0" applyAlignment="0" applyProtection="0"/>
  </cellStyleXfs>
  <cellXfs count="19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0" fontId="1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6" fillId="0" borderId="0" xfId="0" applyNumberFormat="1" applyFont="1" applyFill="1" applyBorder="1" applyAlignment="1" applyProtection="1">
      <alignment vertical="center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2" fontId="3" fillId="0" borderId="1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0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/>
      <protection/>
    </xf>
    <xf numFmtId="190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0" fontId="3" fillId="0" borderId="29" xfId="0" applyNumberFormat="1" applyFont="1" applyFill="1" applyBorder="1" applyAlignment="1" applyProtection="1">
      <alignment vertical="center"/>
      <protection/>
    </xf>
    <xf numFmtId="19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30" xfId="0" applyNumberFormat="1" applyFont="1" applyFill="1" applyBorder="1" applyAlignment="1" applyProtection="1">
      <alignment vertical="center"/>
      <protection/>
    </xf>
    <xf numFmtId="190" fontId="3" fillId="0" borderId="31" xfId="0" applyNumberFormat="1" applyFont="1" applyFill="1" applyBorder="1" applyAlignment="1" applyProtection="1">
      <alignment vertical="center"/>
      <protection/>
    </xf>
    <xf numFmtId="190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 wrapText="1"/>
      <protection/>
    </xf>
    <xf numFmtId="195" fontId="3" fillId="0" borderId="16" xfId="0" applyNumberFormat="1" applyFont="1" applyFill="1" applyBorder="1" applyAlignment="1" applyProtection="1">
      <alignment horizontal="center" vertical="center"/>
      <protection/>
    </xf>
    <xf numFmtId="191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98" fillId="0" borderId="10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left" vertical="center" wrapText="1"/>
    </xf>
    <xf numFmtId="192" fontId="3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99" fillId="0" borderId="39" xfId="0" applyNumberFormat="1" applyFont="1" applyFill="1" applyBorder="1" applyAlignment="1" applyProtection="1">
      <alignment horizontal="center" vertical="center"/>
      <protection/>
    </xf>
    <xf numFmtId="192" fontId="98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0" fontId="3" fillId="0" borderId="12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1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2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2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1" fontId="3" fillId="0" borderId="27" xfId="0" applyNumberFormat="1" applyFont="1" applyFill="1" applyBorder="1" applyAlignment="1" applyProtection="1">
      <alignment horizontal="center" vertical="center"/>
      <protection/>
    </xf>
    <xf numFmtId="191" fontId="3" fillId="0" borderId="45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1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 applyProtection="1">
      <alignment vertical="center"/>
      <protection/>
    </xf>
    <xf numFmtId="0" fontId="98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196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/>
    </xf>
    <xf numFmtId="0" fontId="98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98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2" fontId="100" fillId="0" borderId="15" xfId="0" applyNumberFormat="1" applyFont="1" applyFill="1" applyBorder="1" applyAlignment="1">
      <alignment horizontal="center" vertical="center" wrapText="1"/>
    </xf>
    <xf numFmtId="192" fontId="4" fillId="0" borderId="60" xfId="0" applyNumberFormat="1" applyFont="1" applyFill="1" applyBorder="1" applyAlignment="1">
      <alignment horizontal="center" vertical="center" wrapText="1"/>
    </xf>
    <xf numFmtId="192" fontId="4" fillId="0" borderId="61" xfId="0" applyNumberFormat="1" applyFont="1" applyFill="1" applyBorder="1" applyAlignment="1">
      <alignment horizontal="center" vertical="center" wrapText="1"/>
    </xf>
    <xf numFmtId="192" fontId="4" fillId="0" borderId="62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98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0" fontId="11" fillId="0" borderId="24" xfId="0" applyNumberFormat="1" applyFont="1" applyFill="1" applyBorder="1" applyAlignment="1" applyProtection="1">
      <alignment horizontal="center" vertical="center"/>
      <protection/>
    </xf>
    <xf numFmtId="19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0" fontId="3" fillId="34" borderId="29" xfId="0" applyNumberFormat="1" applyFont="1" applyFill="1" applyBorder="1" applyAlignment="1" applyProtection="1">
      <alignment horizontal="center" vertical="center"/>
      <protection/>
    </xf>
    <xf numFmtId="190" fontId="3" fillId="0" borderId="29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left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8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1" fillId="0" borderId="20" xfId="0" applyNumberFormat="1" applyFont="1" applyFill="1" applyBorder="1" applyAlignment="1">
      <alignment horizontal="center" vertical="center" wrapText="1"/>
    </xf>
    <xf numFmtId="0" fontId="101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0" fontId="14" fillId="0" borderId="0" xfId="0" applyNumberFormat="1" applyFont="1" applyFill="1" applyBorder="1" applyAlignment="1" applyProtection="1">
      <alignment vertical="center"/>
      <protection/>
    </xf>
    <xf numFmtId="19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0" fontId="3" fillId="0" borderId="16" xfId="0" applyNumberFormat="1" applyFont="1" applyFill="1" applyBorder="1" applyAlignment="1" applyProtection="1">
      <alignment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98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1" fontId="3" fillId="0" borderId="59" xfId="0" applyNumberFormat="1" applyFont="1" applyFill="1" applyBorder="1" applyAlignment="1" applyProtection="1">
      <alignment horizontal="center" vertical="center"/>
      <protection/>
    </xf>
    <xf numFmtId="191" fontId="3" fillId="0" borderId="67" xfId="0" applyNumberFormat="1" applyFont="1" applyFill="1" applyBorder="1" applyAlignment="1" applyProtection="1">
      <alignment horizontal="center" vertical="center"/>
      <protection/>
    </xf>
    <xf numFmtId="190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98" fillId="0" borderId="42" xfId="0" applyFont="1" applyFill="1" applyBorder="1" applyAlignment="1">
      <alignment horizontal="left" vertical="center" wrapText="1"/>
    </xf>
    <xf numFmtId="0" fontId="98" fillId="0" borderId="42" xfId="0" applyFont="1" applyFill="1" applyBorder="1" applyAlignment="1">
      <alignment horizontal="center" vertical="center" wrapText="1"/>
    </xf>
    <xf numFmtId="0" fontId="98" fillId="0" borderId="55" xfId="0" applyFont="1" applyFill="1" applyBorder="1" applyAlignment="1">
      <alignment horizontal="center" vertical="center" wrapText="1"/>
    </xf>
    <xf numFmtId="0" fontId="99" fillId="0" borderId="55" xfId="0" applyNumberFormat="1" applyFont="1" applyFill="1" applyBorder="1" applyAlignment="1" applyProtection="1">
      <alignment horizontal="center" vertical="center"/>
      <protection/>
    </xf>
    <xf numFmtId="192" fontId="98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2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1" fontId="3" fillId="0" borderId="82" xfId="0" applyNumberFormat="1" applyFont="1" applyFill="1" applyBorder="1" applyAlignment="1" applyProtection="1">
      <alignment horizontal="center" vertical="center"/>
      <protection/>
    </xf>
    <xf numFmtId="191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1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0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2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0" fontId="4" fillId="0" borderId="66" xfId="0" applyNumberFormat="1" applyFont="1" applyFill="1" applyBorder="1" applyAlignment="1" applyProtection="1">
      <alignment horizontal="center" vertical="center" wrapText="1"/>
      <protection/>
    </xf>
    <xf numFmtId="190" fontId="4" fillId="0" borderId="23" xfId="0" applyNumberFormat="1" applyFont="1" applyFill="1" applyBorder="1" applyAlignment="1" applyProtection="1">
      <alignment horizontal="center" vertical="center" wrapText="1"/>
      <protection/>
    </xf>
    <xf numFmtId="190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2" fillId="0" borderId="48" xfId="0" applyFont="1" applyFill="1" applyBorder="1" applyAlignment="1">
      <alignment horizontal="center" vertical="center" wrapText="1"/>
    </xf>
    <xf numFmtId="0" fontId="102" fillId="0" borderId="50" xfId="0" applyFont="1" applyFill="1" applyBorder="1" applyAlignment="1">
      <alignment horizontal="center" vertical="center" wrapText="1"/>
    </xf>
    <xf numFmtId="0" fontId="102" fillId="0" borderId="64" xfId="0" applyFont="1" applyFill="1" applyBorder="1" applyAlignment="1">
      <alignment horizontal="center" vertical="center" wrapText="1"/>
    </xf>
    <xf numFmtId="192" fontId="102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2" fillId="0" borderId="16" xfId="0" applyNumberFormat="1" applyFont="1" applyFill="1" applyBorder="1" applyAlignment="1" applyProtection="1">
      <alignment vertical="center"/>
      <protection/>
    </xf>
    <xf numFmtId="19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1" fillId="0" borderId="10" xfId="0" applyFont="1" applyFill="1" applyBorder="1" applyAlignment="1">
      <alignment horizontal="center" vertical="center" wrapText="1"/>
    </xf>
    <xf numFmtId="191" fontId="101" fillId="0" borderId="10" xfId="0" applyNumberFormat="1" applyFont="1" applyFill="1" applyBorder="1" applyAlignment="1" applyProtection="1">
      <alignment horizontal="center" vertical="center"/>
      <protection/>
    </xf>
    <xf numFmtId="192" fontId="98" fillId="0" borderId="10" xfId="0" applyNumberFormat="1" applyFont="1" applyFill="1" applyBorder="1" applyAlignment="1" applyProtection="1">
      <alignment horizontal="center" vertical="center"/>
      <protection/>
    </xf>
    <xf numFmtId="0" fontId="98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98" fillId="0" borderId="41" xfId="0" applyNumberFormat="1" applyFont="1" applyFill="1" applyBorder="1" applyAlignment="1">
      <alignment vertical="center" wrapText="1"/>
    </xf>
    <xf numFmtId="49" fontId="98" fillId="0" borderId="11" xfId="0" applyNumberFormat="1" applyFont="1" applyFill="1" applyBorder="1" applyAlignment="1">
      <alignment vertical="center" wrapText="1"/>
    </xf>
    <xf numFmtId="49" fontId="98" fillId="0" borderId="14" xfId="0" applyNumberFormat="1" applyFont="1" applyFill="1" applyBorder="1" applyAlignment="1">
      <alignment horizontal="center" vertical="center"/>
    </xf>
    <xf numFmtId="49" fontId="98" fillId="0" borderId="53" xfId="0" applyNumberFormat="1" applyFont="1" applyFill="1" applyBorder="1" applyAlignment="1">
      <alignment horizontal="left" vertical="center" wrapText="1"/>
    </xf>
    <xf numFmtId="49" fontId="98" fillId="0" borderId="53" xfId="0" applyNumberFormat="1" applyFont="1" applyFill="1" applyBorder="1" applyAlignment="1">
      <alignment horizontal="center" vertical="center"/>
    </xf>
    <xf numFmtId="0" fontId="98" fillId="0" borderId="79" xfId="0" applyNumberFormat="1" applyFont="1" applyFill="1" applyBorder="1" applyAlignment="1">
      <alignment horizontal="center" vertical="center"/>
    </xf>
    <xf numFmtId="0" fontId="98" fillId="0" borderId="53" xfId="0" applyFont="1" applyFill="1" applyBorder="1" applyAlignment="1">
      <alignment horizontal="center" vertical="center" wrapText="1"/>
    </xf>
    <xf numFmtId="1" fontId="98" fillId="0" borderId="53" xfId="0" applyNumberFormat="1" applyFont="1" applyFill="1" applyBorder="1" applyAlignment="1">
      <alignment horizontal="center" vertical="center" wrapText="1"/>
    </xf>
    <xf numFmtId="0" fontId="98" fillId="0" borderId="17" xfId="0" applyFont="1" applyFill="1" applyBorder="1" applyAlignment="1">
      <alignment horizontal="center" vertical="center" wrapText="1"/>
    </xf>
    <xf numFmtId="0" fontId="98" fillId="0" borderId="12" xfId="0" applyFont="1" applyFill="1" applyBorder="1" applyAlignment="1">
      <alignment horizontal="center" vertical="center" wrapText="1"/>
    </xf>
    <xf numFmtId="0" fontId="98" fillId="0" borderId="67" xfId="0" applyFont="1" applyFill="1" applyBorder="1" applyAlignment="1">
      <alignment horizontal="center" vertical="center" wrapText="1"/>
    </xf>
    <xf numFmtId="49" fontId="98" fillId="0" borderId="42" xfId="0" applyNumberFormat="1" applyFont="1" applyFill="1" applyBorder="1" applyAlignment="1">
      <alignment horizontal="left" vertical="center" wrapText="1"/>
    </xf>
    <xf numFmtId="49" fontId="98" fillId="0" borderId="42" xfId="0" applyNumberFormat="1" applyFont="1" applyFill="1" applyBorder="1" applyAlignment="1">
      <alignment horizontal="center" vertical="center"/>
    </xf>
    <xf numFmtId="190" fontId="98" fillId="0" borderId="42" xfId="0" applyNumberFormat="1" applyFont="1" applyFill="1" applyBorder="1" applyAlignment="1" applyProtection="1">
      <alignment horizontal="center" vertical="center" wrapText="1"/>
      <protection/>
    </xf>
    <xf numFmtId="1" fontId="98" fillId="0" borderId="16" xfId="0" applyNumberFormat="1" applyFont="1" applyFill="1" applyBorder="1" applyAlignment="1">
      <alignment horizontal="center" vertical="center" wrapText="1"/>
    </xf>
    <xf numFmtId="0" fontId="98" fillId="0" borderId="73" xfId="0" applyFont="1" applyFill="1" applyBorder="1" applyAlignment="1">
      <alignment horizontal="center" vertical="center" wrapText="1"/>
    </xf>
    <xf numFmtId="0" fontId="98" fillId="0" borderId="14" xfId="0" applyFont="1" applyFill="1" applyBorder="1" applyAlignment="1">
      <alignment horizontal="center" vertical="center" wrapText="1"/>
    </xf>
    <xf numFmtId="0" fontId="98" fillId="0" borderId="21" xfId="0" applyFont="1" applyFill="1" applyBorder="1" applyAlignment="1">
      <alignment horizontal="center" vertical="center" wrapText="1"/>
    </xf>
    <xf numFmtId="0" fontId="98" fillId="0" borderId="40" xfId="0" applyFont="1" applyFill="1" applyBorder="1" applyAlignment="1">
      <alignment horizontal="center" vertical="center" wrapText="1"/>
    </xf>
    <xf numFmtId="0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horizontal="center" vertical="center"/>
      <protection/>
    </xf>
    <xf numFmtId="0" fontId="98" fillId="0" borderId="21" xfId="0" applyNumberFormat="1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horizontal="center" vertical="center"/>
    </xf>
    <xf numFmtId="0" fontId="98" fillId="0" borderId="16" xfId="0" applyNumberFormat="1" applyFont="1" applyFill="1" applyBorder="1" applyAlignment="1">
      <alignment horizontal="center" vertical="center"/>
    </xf>
    <xf numFmtId="0" fontId="98" fillId="0" borderId="19" xfId="0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>
      <alignment horizontal="center" vertical="center" wrapText="1"/>
    </xf>
    <xf numFmtId="0" fontId="98" fillId="0" borderId="70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left" vertical="center" wrapText="1"/>
    </xf>
    <xf numFmtId="1" fontId="98" fillId="0" borderId="16" xfId="0" applyNumberFormat="1" applyFont="1" applyFill="1" applyBorder="1" applyAlignment="1">
      <alignment horizontal="center" vertical="center"/>
    </xf>
    <xf numFmtId="0" fontId="98" fillId="0" borderId="86" xfId="0" applyNumberFormat="1" applyFont="1" applyFill="1" applyBorder="1" applyAlignment="1">
      <alignment horizontal="center" vertical="center" wrapText="1"/>
    </xf>
    <xf numFmtId="49" fontId="98" fillId="0" borderId="45" xfId="0" applyNumberFormat="1" applyFont="1" applyFill="1" applyBorder="1" applyAlignment="1">
      <alignment horizontal="left" vertical="center" wrapText="1"/>
    </xf>
    <xf numFmtId="49" fontId="98" fillId="0" borderId="72" xfId="0" applyNumberFormat="1" applyFont="1" applyFill="1" applyBorder="1" applyAlignment="1">
      <alignment horizontal="center" vertical="center"/>
    </xf>
    <xf numFmtId="1" fontId="98" fillId="0" borderId="17" xfId="0" applyNumberFormat="1" applyFont="1" applyFill="1" applyBorder="1" applyAlignment="1">
      <alignment horizontal="center" vertical="center" wrapText="1"/>
    </xf>
    <xf numFmtId="1" fontId="98" fillId="0" borderId="12" xfId="0" applyNumberFormat="1" applyFont="1" applyFill="1" applyBorder="1" applyAlignment="1">
      <alignment horizontal="center" vertical="center"/>
    </xf>
    <xf numFmtId="0" fontId="98" fillId="0" borderId="12" xfId="0" applyNumberFormat="1" applyFont="1" applyFill="1" applyBorder="1" applyAlignment="1">
      <alignment horizontal="center" vertical="center" wrapText="1"/>
    </xf>
    <xf numFmtId="0" fontId="98" fillId="0" borderId="12" xfId="0" applyNumberFormat="1" applyFont="1" applyFill="1" applyBorder="1" applyAlignment="1" applyProtection="1">
      <alignment horizontal="center" vertical="center"/>
      <protection/>
    </xf>
    <xf numFmtId="0" fontId="98" fillId="0" borderId="72" xfId="0" applyFont="1" applyFill="1" applyBorder="1" applyAlignment="1">
      <alignment horizontal="center" vertical="center" wrapText="1"/>
    </xf>
    <xf numFmtId="49" fontId="98" fillId="0" borderId="0" xfId="0" applyNumberFormat="1" applyFont="1" applyFill="1" applyBorder="1" applyAlignment="1">
      <alignment horizontal="center" vertical="center" wrapText="1"/>
    </xf>
    <xf numFmtId="1" fontId="98" fillId="0" borderId="45" xfId="0" applyNumberFormat="1" applyFont="1" applyFill="1" applyBorder="1" applyAlignment="1">
      <alignment horizontal="center" vertical="center" wrapText="1"/>
    </xf>
    <xf numFmtId="49" fontId="98" fillId="0" borderId="10" xfId="0" applyNumberFormat="1" applyFont="1" applyFill="1" applyBorder="1" applyAlignment="1">
      <alignment horizontal="center" vertical="center" wrapText="1"/>
    </xf>
    <xf numFmtId="49" fontId="98" fillId="0" borderId="67" xfId="0" applyNumberFormat="1" applyFont="1" applyFill="1" applyBorder="1" applyAlignment="1">
      <alignment horizontal="center" vertical="center" wrapText="1"/>
    </xf>
    <xf numFmtId="49" fontId="98" fillId="0" borderId="38" xfId="0" applyNumberFormat="1" applyFont="1" applyFill="1" applyBorder="1" applyAlignment="1">
      <alignment horizontal="center" vertical="center"/>
    </xf>
    <xf numFmtId="0" fontId="98" fillId="0" borderId="23" xfId="0" applyNumberFormat="1" applyFont="1" applyFill="1" applyBorder="1" applyAlignment="1">
      <alignment horizontal="center" vertical="center"/>
    </xf>
    <xf numFmtId="0" fontId="98" fillId="0" borderId="23" xfId="0" applyFont="1" applyFill="1" applyBorder="1" applyAlignment="1">
      <alignment horizontal="center" vertical="center" wrapText="1"/>
    </xf>
    <xf numFmtId="1" fontId="98" fillId="0" borderId="14" xfId="0" applyNumberFormat="1" applyFont="1" applyFill="1" applyBorder="1" applyAlignment="1">
      <alignment horizontal="center" vertical="center" wrapText="1"/>
    </xf>
    <xf numFmtId="190" fontId="98" fillId="0" borderId="14" xfId="0" applyNumberFormat="1" applyFont="1" applyFill="1" applyBorder="1" applyAlignment="1" applyProtection="1">
      <alignment vertical="center"/>
      <protection/>
    </xf>
    <xf numFmtId="49" fontId="98" fillId="0" borderId="80" xfId="0" applyNumberFormat="1" applyFont="1" applyFill="1" applyBorder="1" applyAlignment="1">
      <alignment horizontal="center" vertical="center"/>
    </xf>
    <xf numFmtId="49" fontId="98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0" fontId="98" fillId="0" borderId="16" xfId="0" applyNumberFormat="1" applyFont="1" applyFill="1" applyBorder="1" applyAlignment="1" applyProtection="1">
      <alignment horizontal="center" vertical="center" wrapText="1"/>
      <protection/>
    </xf>
    <xf numFmtId="49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 wrapText="1"/>
    </xf>
    <xf numFmtId="194" fontId="102" fillId="0" borderId="16" xfId="0" applyNumberFormat="1" applyFont="1" applyFill="1" applyBorder="1" applyAlignment="1" applyProtection="1">
      <alignment horizontal="center" vertical="center" wrapText="1"/>
      <protection/>
    </xf>
    <xf numFmtId="192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6" xfId="0" applyFont="1" applyFill="1" applyBorder="1" applyAlignment="1">
      <alignment horizontal="center" vertical="center" wrapText="1"/>
    </xf>
    <xf numFmtId="49" fontId="98" fillId="0" borderId="16" xfId="0" applyNumberFormat="1" applyFont="1" applyFill="1" applyBorder="1" applyAlignment="1">
      <alignment vertical="center" wrapText="1"/>
    </xf>
    <xf numFmtId="192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1" fillId="0" borderId="14" xfId="0" applyNumberFormat="1" applyFont="1" applyFill="1" applyBorder="1" applyAlignment="1">
      <alignment horizontal="center" vertical="center"/>
    </xf>
    <xf numFmtId="190" fontId="101" fillId="0" borderId="10" xfId="0" applyNumberFormat="1" applyFont="1" applyFill="1" applyBorder="1" applyAlignment="1" applyProtection="1">
      <alignment vertical="center"/>
      <protection/>
    </xf>
    <xf numFmtId="190" fontId="103" fillId="0" borderId="0" xfId="0" applyNumberFormat="1" applyFont="1" applyFill="1" applyBorder="1" applyAlignment="1" applyProtection="1">
      <alignment vertical="center"/>
      <protection/>
    </xf>
    <xf numFmtId="190" fontId="101" fillId="0" borderId="0" xfId="0" applyNumberFormat="1" applyFont="1" applyFill="1" applyBorder="1" applyAlignment="1" applyProtection="1">
      <alignment horizontal="center" vertical="center"/>
      <protection/>
    </xf>
    <xf numFmtId="195" fontId="10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2" fontId="104" fillId="0" borderId="0" xfId="0" applyNumberFormat="1" applyFont="1" applyFill="1" applyBorder="1" applyAlignment="1">
      <alignment horizontal="center" vertical="center" wrapText="1"/>
    </xf>
    <xf numFmtId="192" fontId="101" fillId="0" borderId="0" xfId="0" applyNumberFormat="1" applyFont="1" applyFill="1" applyBorder="1" applyAlignment="1" applyProtection="1">
      <alignment vertical="center"/>
      <protection/>
    </xf>
    <xf numFmtId="0" fontId="101" fillId="0" borderId="12" xfId="0" applyFont="1" applyFill="1" applyBorder="1" applyAlignment="1">
      <alignment horizontal="center" vertical="center" wrapText="1"/>
    </xf>
    <xf numFmtId="0" fontId="98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0" fontId="98" fillId="0" borderId="34" xfId="0" applyNumberFormat="1" applyFont="1" applyFill="1" applyBorder="1" applyAlignment="1" applyProtection="1">
      <alignment vertical="center"/>
      <protection/>
    </xf>
    <xf numFmtId="0" fontId="98" fillId="0" borderId="34" xfId="0" applyNumberFormat="1" applyFont="1" applyFill="1" applyBorder="1" applyAlignment="1">
      <alignment horizontal="center" vertical="center" wrapText="1"/>
    </xf>
    <xf numFmtId="0" fontId="98" fillId="0" borderId="34" xfId="0" applyFont="1" applyFill="1" applyBorder="1" applyAlignment="1">
      <alignment horizontal="center" vertical="center" wrapText="1"/>
    </xf>
    <xf numFmtId="0" fontId="98" fillId="0" borderId="85" xfId="0" applyFont="1" applyFill="1" applyBorder="1" applyAlignment="1">
      <alignment horizontal="center" vertical="center" wrapText="1"/>
    </xf>
    <xf numFmtId="49" fontId="98" fillId="0" borderId="71" xfId="0" applyNumberFormat="1" applyFont="1" applyFill="1" applyBorder="1" applyAlignment="1">
      <alignment horizontal="left" vertical="center" wrapText="1"/>
    </xf>
    <xf numFmtId="49" fontId="98" fillId="0" borderId="23" xfId="0" applyNumberFormat="1" applyFont="1" applyFill="1" applyBorder="1" applyAlignment="1">
      <alignment horizontal="center" vertical="center"/>
    </xf>
    <xf numFmtId="1" fontId="98" fillId="0" borderId="42" xfId="0" applyNumberFormat="1" applyFont="1" applyFill="1" applyBorder="1" applyAlignment="1">
      <alignment horizontal="center" vertical="center" wrapText="1"/>
    </xf>
    <xf numFmtId="1" fontId="98" fillId="0" borderId="88" xfId="0" applyNumberFormat="1" applyFont="1" applyFill="1" applyBorder="1" applyAlignment="1">
      <alignment horizontal="center" vertical="center"/>
    </xf>
    <xf numFmtId="1" fontId="98" fillId="0" borderId="40" xfId="0" applyNumberFormat="1" applyFont="1" applyFill="1" applyBorder="1" applyAlignment="1">
      <alignment horizontal="center" vertical="center" wrapText="1"/>
    </xf>
    <xf numFmtId="0" fontId="98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98" fillId="0" borderId="89" xfId="0" applyNumberFormat="1" applyFont="1" applyFill="1" applyBorder="1" applyAlignment="1" applyProtection="1">
      <alignment horizontal="center" vertical="center"/>
      <protection/>
    </xf>
    <xf numFmtId="49" fontId="98" fillId="0" borderId="48" xfId="0" applyNumberFormat="1" applyFont="1" applyFill="1" applyBorder="1" applyAlignment="1">
      <alignment horizontal="left" vertical="center" wrapText="1"/>
    </xf>
    <xf numFmtId="49" fontId="98" fillId="0" borderId="90" xfId="0" applyNumberFormat="1" applyFont="1" applyFill="1" applyBorder="1" applyAlignment="1">
      <alignment horizontal="center" vertical="center"/>
    </xf>
    <xf numFmtId="0" fontId="98" fillId="0" borderId="91" xfId="0" applyNumberFormat="1" applyFont="1" applyFill="1" applyBorder="1" applyAlignment="1">
      <alignment horizontal="center" vertical="center"/>
    </xf>
    <xf numFmtId="49" fontId="98" fillId="0" borderId="48" xfId="0" applyNumberFormat="1" applyFont="1" applyFill="1" applyBorder="1" applyAlignment="1">
      <alignment horizontal="center" vertical="center"/>
    </xf>
    <xf numFmtId="0" fontId="98" fillId="0" borderId="36" xfId="0" applyNumberFormat="1" applyFont="1" applyFill="1" applyBorder="1" applyAlignment="1">
      <alignment horizontal="center" vertical="center"/>
    </xf>
    <xf numFmtId="0" fontId="98" fillId="0" borderId="48" xfId="0" applyFont="1" applyFill="1" applyBorder="1" applyAlignment="1">
      <alignment horizontal="center" vertical="center" wrapText="1"/>
    </xf>
    <xf numFmtId="1" fontId="98" fillId="0" borderId="48" xfId="0" applyNumberFormat="1" applyFont="1" applyFill="1" applyBorder="1" applyAlignment="1">
      <alignment horizontal="center" vertical="center" wrapText="1"/>
    </xf>
    <xf numFmtId="0" fontId="98" fillId="0" borderId="92" xfId="0" applyFont="1" applyFill="1" applyBorder="1" applyAlignment="1">
      <alignment horizontal="center" vertical="center" wrapText="1"/>
    </xf>
    <xf numFmtId="0" fontId="98" fillId="0" borderId="24" xfId="0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 applyProtection="1">
      <alignment horizontal="center" vertical="center"/>
      <protection/>
    </xf>
    <xf numFmtId="0" fontId="98" fillId="0" borderId="81" xfId="0" applyNumberFormat="1" applyFont="1" applyFill="1" applyBorder="1" applyAlignment="1" applyProtection="1">
      <alignment horizontal="center" vertical="center"/>
      <protection/>
    </xf>
    <xf numFmtId="0" fontId="98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98" fillId="0" borderId="26" xfId="0" applyNumberFormat="1" applyFont="1" applyFill="1" applyBorder="1" applyAlignment="1">
      <alignment horizontal="center" vertical="center" wrapText="1"/>
    </xf>
    <xf numFmtId="0" fontId="98" fillId="0" borderId="24" xfId="0" applyNumberFormat="1" applyFont="1" applyFill="1" applyBorder="1" applyAlignment="1">
      <alignment horizontal="center" vertical="center" wrapText="1"/>
    </xf>
    <xf numFmtId="0" fontId="98" fillId="0" borderId="25" xfId="0" applyNumberFormat="1" applyFont="1" applyFill="1" applyBorder="1" applyAlignment="1">
      <alignment horizontal="center" vertical="center" wrapText="1"/>
    </xf>
    <xf numFmtId="0" fontId="98" fillId="0" borderId="27" xfId="0" applyNumberFormat="1" applyFont="1" applyFill="1" applyBorder="1" applyAlignment="1">
      <alignment horizontal="center" vertical="center" wrapText="1"/>
    </xf>
    <xf numFmtId="49" fontId="98" fillId="0" borderId="27" xfId="0" applyNumberFormat="1" applyFont="1" applyFill="1" applyBorder="1" applyAlignment="1">
      <alignment horizontal="center" vertical="center" wrapText="1"/>
    </xf>
    <xf numFmtId="49" fontId="98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2" fontId="4" fillId="0" borderId="13" xfId="0" applyNumberFormat="1" applyFont="1" applyFill="1" applyBorder="1" applyAlignment="1">
      <alignment horizontal="center" vertical="center" wrapText="1"/>
    </xf>
    <xf numFmtId="0" fontId="98" fillId="0" borderId="41" xfId="0" applyFont="1" applyFill="1" applyBorder="1" applyAlignment="1">
      <alignment horizontal="center" vertical="center" wrapText="1"/>
    </xf>
    <xf numFmtId="0" fontId="98" fillId="0" borderId="38" xfId="0" applyFont="1" applyFill="1" applyBorder="1" applyAlignment="1">
      <alignment horizontal="center" vertical="center" wrapText="1"/>
    </xf>
    <xf numFmtId="49" fontId="98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98" fillId="0" borderId="53" xfId="0" applyNumberFormat="1" applyFont="1" applyFill="1" applyBorder="1" applyAlignment="1">
      <alignment horizontal="center" vertical="center"/>
    </xf>
    <xf numFmtId="1" fontId="98" fillId="0" borderId="52" xfId="0" applyNumberFormat="1" applyFont="1" applyFill="1" applyBorder="1" applyAlignment="1">
      <alignment horizontal="center" vertical="center"/>
    </xf>
    <xf numFmtId="0" fontId="98" fillId="0" borderId="93" xfId="0" applyFont="1" applyFill="1" applyBorder="1" applyAlignment="1">
      <alignment horizontal="center" vertical="center" wrapText="1"/>
    </xf>
    <xf numFmtId="0" fontId="98" fillId="0" borderId="94" xfId="0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>
      <alignment horizontal="center" vertical="center" wrapText="1"/>
    </xf>
    <xf numFmtId="0" fontId="98" fillId="0" borderId="53" xfId="0" applyNumberFormat="1" applyFont="1" applyFill="1" applyBorder="1" applyAlignment="1" applyProtection="1">
      <alignment horizontal="center" vertical="center"/>
      <protection/>
    </xf>
    <xf numFmtId="0" fontId="98" fillId="0" borderId="87" xfId="0" applyFont="1" applyFill="1" applyBorder="1" applyAlignment="1">
      <alignment horizontal="center" vertical="center" wrapText="1"/>
    </xf>
    <xf numFmtId="0" fontId="98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98" fillId="0" borderId="19" xfId="0" applyNumberFormat="1" applyFont="1" applyFill="1" applyBorder="1" applyAlignment="1">
      <alignment horizontal="center" vertical="center" wrapText="1"/>
    </xf>
    <xf numFmtId="0" fontId="98" fillId="0" borderId="38" xfId="0" applyNumberFormat="1" applyFont="1" applyFill="1" applyBorder="1" applyAlignment="1">
      <alignment horizontal="center" vertical="center" wrapText="1"/>
    </xf>
    <xf numFmtId="0" fontId="98" fillId="0" borderId="42" xfId="0" applyNumberFormat="1" applyFont="1" applyFill="1" applyBorder="1" applyAlignment="1">
      <alignment horizontal="center" vertical="center" wrapText="1"/>
    </xf>
    <xf numFmtId="0" fontId="98" fillId="0" borderId="73" xfId="0" applyNumberFormat="1" applyFont="1" applyFill="1" applyBorder="1" applyAlignment="1">
      <alignment horizontal="center" vertical="center" wrapText="1"/>
    </xf>
    <xf numFmtId="0" fontId="98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0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98" fillId="0" borderId="51" xfId="0" applyNumberFormat="1" applyFont="1" applyFill="1" applyBorder="1" applyAlignment="1">
      <alignment horizontal="left" vertical="center" wrapText="1"/>
    </xf>
    <xf numFmtId="49" fontId="98" fillId="0" borderId="96" xfId="0" applyNumberFormat="1" applyFont="1" applyFill="1" applyBorder="1" applyAlignment="1">
      <alignment horizontal="left" vertical="center" wrapText="1"/>
    </xf>
    <xf numFmtId="49" fontId="98" fillId="0" borderId="83" xfId="0" applyNumberFormat="1" applyFont="1" applyFill="1" applyBorder="1" applyAlignment="1">
      <alignment horizontal="center" vertical="center"/>
    </xf>
    <xf numFmtId="49" fontId="98" fillId="0" borderId="73" xfId="0" applyNumberFormat="1" applyFont="1" applyFill="1" applyBorder="1" applyAlignment="1">
      <alignment horizontal="left" vertical="center" wrapText="1"/>
    </xf>
    <xf numFmtId="49" fontId="98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2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5" fillId="0" borderId="98" xfId="0" applyNumberFormat="1" applyFont="1" applyFill="1" applyBorder="1" applyAlignment="1">
      <alignment horizontal="left" vertical="center" wrapText="1"/>
    </xf>
    <xf numFmtId="49" fontId="102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0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1" fontId="106" fillId="0" borderId="48" xfId="0" applyNumberFormat="1" applyFont="1" applyFill="1" applyBorder="1" applyAlignment="1" applyProtection="1">
      <alignment horizontal="center" vertical="center"/>
      <protection/>
    </xf>
    <xf numFmtId="192" fontId="102" fillId="0" borderId="48" xfId="0" applyNumberFormat="1" applyFont="1" applyFill="1" applyBorder="1" applyAlignment="1" applyProtection="1">
      <alignment horizontal="center" vertical="center"/>
      <protection/>
    </xf>
    <xf numFmtId="190" fontId="7" fillId="0" borderId="48" xfId="0" applyNumberFormat="1" applyFont="1" applyFill="1" applyBorder="1" applyAlignment="1">
      <alignment horizontal="center" vertical="center" wrapText="1"/>
    </xf>
    <xf numFmtId="0" fontId="102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0" fontId="3" fillId="0" borderId="34" xfId="0" applyNumberFormat="1" applyFont="1" applyFill="1" applyBorder="1" applyAlignment="1" applyProtection="1">
      <alignment horizontal="center" vertical="center" wrapText="1"/>
      <protection/>
    </xf>
    <xf numFmtId="193" fontId="4" fillId="0" borderId="34" xfId="0" applyNumberFormat="1" applyFont="1" applyFill="1" applyBorder="1" applyAlignment="1" applyProtection="1">
      <alignment horizontal="center" vertical="center" wrapText="1"/>
      <protection/>
    </xf>
    <xf numFmtId="190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2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2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2" fontId="3" fillId="0" borderId="48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 horizontal="center" vertical="center" wrapText="1"/>
    </xf>
    <xf numFmtId="190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0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1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0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2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3" fontId="4" fillId="0" borderId="102" xfId="0" applyNumberFormat="1" applyFont="1" applyFill="1" applyBorder="1" applyAlignment="1" applyProtection="1">
      <alignment horizontal="center" vertical="center" wrapText="1"/>
      <protection/>
    </xf>
    <xf numFmtId="190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98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0" fillId="0" borderId="33" xfId="0" applyNumberFormat="1" applyFont="1" applyFill="1" applyBorder="1" applyAlignment="1">
      <alignment horizontal="center" vertical="center"/>
    </xf>
    <xf numFmtId="0" fontId="100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195" fontId="107" fillId="0" borderId="0" xfId="0" applyNumberFormat="1" applyFont="1" applyFill="1" applyBorder="1" applyAlignment="1" applyProtection="1">
      <alignment horizontal="center" vertical="center"/>
      <protection/>
    </xf>
    <xf numFmtId="49" fontId="98" fillId="0" borderId="81" xfId="0" applyNumberFormat="1" applyFont="1" applyFill="1" applyBorder="1" applyAlignment="1">
      <alignment horizontal="center" vertical="center" wrapText="1"/>
    </xf>
    <xf numFmtId="49" fontId="98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19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2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98" fillId="0" borderId="16" xfId="0" applyNumberFormat="1" applyFont="1" applyFill="1" applyBorder="1" applyAlignment="1" applyProtection="1">
      <alignment vertical="center" wrapText="1"/>
      <protection/>
    </xf>
    <xf numFmtId="0" fontId="101" fillId="0" borderId="10" xfId="0" applyNumberFormat="1" applyFont="1" applyFill="1" applyBorder="1" applyAlignment="1" applyProtection="1">
      <alignment horizontal="center" vertical="center"/>
      <protection/>
    </xf>
    <xf numFmtId="192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33" xfId="0" applyNumberFormat="1" applyFont="1" applyFill="1" applyBorder="1" applyAlignment="1" applyProtection="1">
      <alignment horizontal="center" vertical="center"/>
      <protection/>
    </xf>
    <xf numFmtId="0" fontId="101" fillId="0" borderId="16" xfId="0" applyNumberFormat="1" applyFont="1" applyFill="1" applyBorder="1" applyAlignment="1" applyProtection="1">
      <alignment horizontal="center" vertical="center"/>
      <protection/>
    </xf>
    <xf numFmtId="195" fontId="101" fillId="0" borderId="16" xfId="0" applyNumberFormat="1" applyFont="1" applyFill="1" applyBorder="1" applyAlignment="1" applyProtection="1">
      <alignment horizontal="center" vertical="center"/>
      <protection/>
    </xf>
    <xf numFmtId="0" fontId="101" fillId="0" borderId="24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/>
    </xf>
    <xf numFmtId="1" fontId="101" fillId="0" borderId="10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41" xfId="0" applyNumberFormat="1" applyFont="1" applyFill="1" applyBorder="1" applyAlignment="1">
      <alignment horizontal="center" vertical="center" wrapText="1"/>
    </xf>
    <xf numFmtId="0" fontId="101" fillId="0" borderId="41" xfId="0" applyNumberFormat="1" applyFont="1" applyFill="1" applyBorder="1" applyAlignment="1">
      <alignment horizontal="center" vertical="center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21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/>
    </xf>
    <xf numFmtId="192" fontId="103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3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3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3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3" fillId="34" borderId="16" xfId="57" applyNumberFormat="1" applyFont="1" applyFill="1" applyBorder="1" applyAlignment="1" applyProtection="1">
      <alignment horizontal="center" vertical="center"/>
      <protection/>
    </xf>
    <xf numFmtId="0" fontId="103" fillId="34" borderId="48" xfId="57" applyNumberFormat="1" applyFont="1" applyFill="1" applyBorder="1" applyAlignment="1" applyProtection="1">
      <alignment horizontal="left" vertical="center" wrapText="1"/>
      <protection/>
    </xf>
    <xf numFmtId="0" fontId="108" fillId="34" borderId="16" xfId="57" applyNumberFormat="1" applyFont="1" applyFill="1" applyBorder="1" applyAlignment="1" applyProtection="1">
      <alignment horizontal="center" vertical="center"/>
      <protection/>
    </xf>
    <xf numFmtId="203" fontId="103" fillId="34" borderId="16" xfId="57" applyNumberFormat="1" applyFont="1" applyFill="1" applyBorder="1" applyAlignment="1" applyProtection="1">
      <alignment horizontal="center" vertical="center"/>
      <protection/>
    </xf>
    <xf numFmtId="0" fontId="109" fillId="34" borderId="16" xfId="0" applyFont="1" applyFill="1" applyBorder="1" applyAlignment="1">
      <alignment horizontal="center"/>
    </xf>
    <xf numFmtId="0" fontId="103" fillId="34" borderId="16" xfId="0" applyFont="1" applyFill="1" applyBorder="1" applyAlignment="1">
      <alignment horizontal="center"/>
    </xf>
    <xf numFmtId="0" fontId="103" fillId="34" borderId="16" xfId="57" applyFont="1" applyFill="1" applyBorder="1" applyAlignment="1">
      <alignment horizontal="center" vertical="center" wrapText="1"/>
      <protection/>
    </xf>
    <xf numFmtId="49" fontId="110" fillId="34" borderId="16" xfId="0" applyNumberFormat="1" applyFont="1" applyFill="1" applyBorder="1" applyAlignment="1" applyProtection="1">
      <alignment horizontal="center" vertical="center" wrapText="1"/>
      <protection/>
    </xf>
    <xf numFmtId="190" fontId="2" fillId="34" borderId="45" xfId="0" applyNumberFormat="1" applyFont="1" applyFill="1" applyBorder="1" applyAlignment="1" applyProtection="1">
      <alignment vertical="center"/>
      <protection/>
    </xf>
    <xf numFmtId="190" fontId="2" fillId="34" borderId="10" xfId="0" applyNumberFormat="1" applyFont="1" applyFill="1" applyBorder="1" applyAlignment="1" applyProtection="1">
      <alignment vertical="center"/>
      <protection/>
    </xf>
    <xf numFmtId="190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194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0" fontId="2" fillId="0" borderId="10" xfId="0" applyNumberFormat="1" applyFont="1" applyFill="1" applyBorder="1" applyAlignment="1" applyProtection="1">
      <alignment vertical="center"/>
      <protection/>
    </xf>
    <xf numFmtId="190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194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3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3" fillId="34" borderId="127" xfId="57" applyNumberFormat="1" applyFont="1" applyFill="1" applyBorder="1" applyAlignment="1" applyProtection="1">
      <alignment horizontal="left" vertical="center"/>
      <protection/>
    </xf>
    <xf numFmtId="0" fontId="103" fillId="34" borderId="106" xfId="0" applyFont="1" applyFill="1" applyBorder="1" applyAlignment="1">
      <alignment/>
    </xf>
    <xf numFmtId="0" fontId="103" fillId="34" borderId="106" xfId="0" applyFont="1" applyFill="1" applyBorder="1" applyAlignment="1">
      <alignment horizontal="center"/>
    </xf>
    <xf numFmtId="0" fontId="103" fillId="34" borderId="102" xfId="0" applyFont="1" applyFill="1" applyBorder="1" applyAlignment="1">
      <alignment horizontal="center"/>
    </xf>
    <xf numFmtId="0" fontId="103" fillId="34" borderId="101" xfId="0" applyFont="1" applyFill="1" applyBorder="1" applyAlignment="1">
      <alignment/>
    </xf>
    <xf numFmtId="0" fontId="103" fillId="34" borderId="132" xfId="0" applyFont="1" applyFill="1" applyBorder="1" applyAlignment="1">
      <alignment horizontal="center"/>
    </xf>
    <xf numFmtId="0" fontId="103" fillId="34" borderId="132" xfId="0" applyFont="1" applyFill="1" applyBorder="1" applyAlignment="1">
      <alignment/>
    </xf>
    <xf numFmtId="0" fontId="103" fillId="34" borderId="102" xfId="0" applyFont="1" applyFill="1" applyBorder="1" applyAlignment="1">
      <alignment/>
    </xf>
    <xf numFmtId="49" fontId="103" fillId="34" borderId="117" xfId="0" applyNumberFormat="1" applyFont="1" applyFill="1" applyBorder="1" applyAlignment="1" applyProtection="1">
      <alignment horizontal="center" vertical="center"/>
      <protection/>
    </xf>
    <xf numFmtId="49" fontId="103" fillId="34" borderId="127" xfId="57" applyNumberFormat="1" applyFont="1" applyFill="1" applyBorder="1" applyAlignment="1">
      <alignment vertical="center" wrapText="1"/>
      <protection/>
    </xf>
    <xf numFmtId="0" fontId="103" fillId="34" borderId="106" xfId="0" applyFont="1" applyFill="1" applyBorder="1" applyAlignment="1">
      <alignment horizontal="center" wrapText="1"/>
    </xf>
    <xf numFmtId="0" fontId="111" fillId="34" borderId="101" xfId="0" applyFont="1" applyFill="1" applyBorder="1" applyAlignment="1">
      <alignment horizontal="center"/>
    </xf>
    <xf numFmtId="0" fontId="103" fillId="34" borderId="132" xfId="0" applyFont="1" applyFill="1" applyBorder="1" applyAlignment="1">
      <alignment horizontal="center" wrapText="1"/>
    </xf>
    <xf numFmtId="0" fontId="103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2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3" fillId="34" borderId="16" xfId="57" applyNumberFormat="1" applyFont="1" applyFill="1" applyBorder="1" applyAlignment="1">
      <alignment horizontal="left" vertical="center" wrapText="1"/>
      <protection/>
    </xf>
    <xf numFmtId="0" fontId="103" fillId="34" borderId="16" xfId="0" applyFont="1" applyFill="1" applyBorder="1" applyAlignment="1">
      <alignment horizontal="center" wrapText="1"/>
    </xf>
    <xf numFmtId="0" fontId="108" fillId="34" borderId="16" xfId="0" applyFont="1" applyFill="1" applyBorder="1" applyAlignment="1">
      <alignment horizontal="center"/>
    </xf>
    <xf numFmtId="0" fontId="103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3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3" fillId="34" borderId="128" xfId="0" applyFont="1" applyFill="1" applyBorder="1" applyAlignment="1">
      <alignment horizontal="center"/>
    </xf>
    <xf numFmtId="49" fontId="98" fillId="0" borderId="94" xfId="0" applyNumberFormat="1" applyFont="1" applyFill="1" applyBorder="1" applyAlignment="1">
      <alignment horizontal="center" vertical="center" wrapText="1"/>
    </xf>
    <xf numFmtId="49" fontId="98" fillId="0" borderId="17" xfId="0" applyNumberFormat="1" applyFont="1" applyFill="1" applyBorder="1" applyAlignment="1">
      <alignment horizontal="left" vertical="center" wrapText="1"/>
    </xf>
    <xf numFmtId="0" fontId="101" fillId="0" borderId="23" xfId="0" applyNumberFormat="1" applyFont="1" applyFill="1" applyBorder="1" applyAlignment="1">
      <alignment horizontal="center" vertical="center"/>
    </xf>
    <xf numFmtId="1" fontId="98" fillId="0" borderId="23" xfId="0" applyNumberFormat="1" applyFont="1" applyFill="1" applyBorder="1" applyAlignment="1">
      <alignment horizontal="center" vertical="center" wrapText="1"/>
    </xf>
    <xf numFmtId="0" fontId="98" fillId="0" borderId="78" xfId="0" applyFont="1" applyFill="1" applyBorder="1" applyAlignment="1">
      <alignment horizontal="center" vertical="center" wrapText="1"/>
    </xf>
    <xf numFmtId="0" fontId="98" fillId="0" borderId="52" xfId="0" applyNumberFormat="1" applyFont="1" applyFill="1" applyBorder="1" applyAlignment="1">
      <alignment horizontal="center" vertical="center" wrapText="1"/>
    </xf>
    <xf numFmtId="0" fontId="98" fillId="0" borderId="93" xfId="0" applyNumberFormat="1" applyFont="1" applyFill="1" applyBorder="1" applyAlignment="1">
      <alignment horizontal="center" vertical="center" wrapText="1"/>
    </xf>
    <xf numFmtId="0" fontId="112" fillId="0" borderId="16" xfId="0" applyNumberFormat="1" applyFont="1" applyFill="1" applyBorder="1" applyAlignment="1" applyProtection="1">
      <alignment horizontal="center" vertical="center"/>
      <protection/>
    </xf>
    <xf numFmtId="0" fontId="112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 applyProtection="1">
      <alignment vertical="center"/>
      <protection/>
    </xf>
    <xf numFmtId="195" fontId="3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6" xfId="0" applyNumberFormat="1" applyFont="1" applyFill="1" applyBorder="1" applyAlignment="1" applyProtection="1">
      <alignment vertical="center"/>
      <protection/>
    </xf>
    <xf numFmtId="190" fontId="6" fillId="0" borderId="16" xfId="0" applyNumberFormat="1" applyFont="1" applyFill="1" applyBorder="1" applyAlignment="1" applyProtection="1">
      <alignment vertical="center"/>
      <protection/>
    </xf>
    <xf numFmtId="195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0" fontId="3" fillId="0" borderId="103" xfId="0" applyNumberFormat="1" applyFont="1" applyFill="1" applyBorder="1" applyAlignment="1" applyProtection="1">
      <alignment horizontal="center" vertical="center" wrapText="1"/>
      <protection/>
    </xf>
    <xf numFmtId="190" fontId="3" fillId="0" borderId="44" xfId="0" applyNumberFormat="1" applyFont="1" applyFill="1" applyBorder="1" applyAlignment="1" applyProtection="1">
      <alignment vertical="center"/>
      <protection/>
    </xf>
    <xf numFmtId="192" fontId="28" fillId="0" borderId="0" xfId="0" applyNumberFormat="1" applyFont="1" applyBorder="1" applyAlignment="1">
      <alignment horizontal="center" vertical="center" wrapText="1"/>
    </xf>
    <xf numFmtId="192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0" fontId="3" fillId="0" borderId="51" xfId="0" applyNumberFormat="1" applyFont="1" applyFill="1" applyBorder="1" applyAlignment="1" applyProtection="1">
      <alignment vertical="center"/>
      <protection/>
    </xf>
    <xf numFmtId="191" fontId="3" fillId="0" borderId="66" xfId="0" applyNumberFormat="1" applyFont="1" applyFill="1" applyBorder="1" applyAlignment="1" applyProtection="1">
      <alignment horizontal="center" vertical="center"/>
      <protection/>
    </xf>
    <xf numFmtId="191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191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2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0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0" fontId="2" fillId="0" borderId="51" xfId="0" applyNumberFormat="1" applyFont="1" applyFill="1" applyBorder="1" applyAlignment="1" applyProtection="1">
      <alignment vertical="center"/>
      <protection/>
    </xf>
    <xf numFmtId="191" fontId="3" fillId="0" borderId="0" xfId="0" applyNumberFormat="1" applyFont="1" applyFill="1" applyBorder="1" applyAlignment="1" applyProtection="1">
      <alignment horizontal="center" vertical="center"/>
      <protection/>
    </xf>
    <xf numFmtId="19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0" fontId="3" fillId="0" borderId="57" xfId="0" applyNumberFormat="1" applyFont="1" applyFill="1" applyBorder="1" applyAlignment="1" applyProtection="1">
      <alignment vertical="center"/>
      <protection/>
    </xf>
    <xf numFmtId="190" fontId="3" fillId="0" borderId="28" xfId="0" applyNumberFormat="1" applyFont="1" applyFill="1" applyBorder="1" applyAlignment="1" applyProtection="1">
      <alignment vertical="center"/>
      <protection/>
    </xf>
    <xf numFmtId="190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2" fontId="4" fillId="0" borderId="58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0" fontId="101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0" fontId="3" fillId="0" borderId="111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1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3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0" fontId="35" fillId="0" borderId="51" xfId="0" applyNumberFormat="1" applyFont="1" applyFill="1" applyBorder="1" applyAlignment="1" applyProtection="1">
      <alignment vertical="center"/>
      <protection/>
    </xf>
    <xf numFmtId="190" fontId="35" fillId="0" borderId="16" xfId="0" applyNumberFormat="1" applyFont="1" applyFill="1" applyBorder="1" applyAlignment="1" applyProtection="1">
      <alignment vertical="center"/>
      <protection/>
    </xf>
    <xf numFmtId="190" fontId="35" fillId="0" borderId="0" xfId="0" applyNumberFormat="1" applyFont="1" applyFill="1" applyBorder="1" applyAlignment="1" applyProtection="1">
      <alignment vertical="center"/>
      <protection/>
    </xf>
    <xf numFmtId="190" fontId="3" fillId="0" borderId="51" xfId="0" applyNumberFormat="1" applyFont="1" applyFill="1" applyBorder="1" applyAlignment="1" applyProtection="1">
      <alignment vertical="center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192" fontId="4" fillId="0" borderId="129" xfId="0" applyNumberFormat="1" applyFont="1" applyFill="1" applyBorder="1" applyAlignment="1" applyProtection="1">
      <alignment horizontal="center" vertical="center" wrapText="1"/>
      <protection/>
    </xf>
    <xf numFmtId="192" fontId="3" fillId="0" borderId="53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0" fontId="3" fillId="0" borderId="41" xfId="0" applyNumberFormat="1" applyFont="1" applyFill="1" applyBorder="1" applyAlignment="1" applyProtection="1">
      <alignment horizontal="center" vertical="center" wrapText="1"/>
      <protection/>
    </xf>
    <xf numFmtId="191" fontId="3" fillId="0" borderId="41" xfId="0" applyNumberFormat="1" applyFont="1" applyFill="1" applyBorder="1" applyAlignment="1" applyProtection="1">
      <alignment horizontal="center" vertical="center"/>
      <protection/>
    </xf>
    <xf numFmtId="191" fontId="3" fillId="0" borderId="75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0" fontId="3" fillId="0" borderId="145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1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/>
      <protection/>
    </xf>
    <xf numFmtId="190" fontId="3" fillId="0" borderId="53" xfId="0" applyNumberFormat="1" applyFont="1" applyFill="1" applyBorder="1" applyAlignment="1">
      <alignment horizontal="center" vertical="center" wrapText="1"/>
    </xf>
    <xf numFmtId="190" fontId="3" fillId="0" borderId="93" xfId="0" applyNumberFormat="1" applyFont="1" applyFill="1" applyBorder="1" applyAlignment="1">
      <alignment horizontal="center" vertical="center" wrapText="1"/>
    </xf>
    <xf numFmtId="190" fontId="3" fillId="0" borderId="16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0" fontId="3" fillId="0" borderId="95" xfId="0" applyNumberFormat="1" applyFont="1" applyFill="1" applyBorder="1" applyAlignment="1" applyProtection="1">
      <alignment horizontal="center" vertical="center" wrapText="1"/>
      <protection/>
    </xf>
    <xf numFmtId="192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2" fontId="4" fillId="0" borderId="131" xfId="0" applyNumberFormat="1" applyFont="1" applyFill="1" applyBorder="1" applyAlignment="1" applyProtection="1">
      <alignment horizontal="center" vertical="center" wrapText="1"/>
      <protection/>
    </xf>
    <xf numFmtId="191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2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2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2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0" fontId="104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191" fontId="3" fillId="0" borderId="78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0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/>
    </xf>
    <xf numFmtId="0" fontId="3" fillId="0" borderId="84" xfId="0" applyNumberFormat="1" applyFont="1" applyFill="1" applyBorder="1" applyAlignment="1" applyProtection="1">
      <alignment horizontal="center" vertical="center"/>
      <protection/>
    </xf>
    <xf numFmtId="0" fontId="4" fillId="0" borderId="93" xfId="0" applyNumberFormat="1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196" fontId="3" fillId="0" borderId="58" xfId="0" applyNumberFormat="1" applyFont="1" applyFill="1" applyBorder="1" applyAlignment="1" applyProtection="1">
      <alignment vertical="center"/>
      <protection/>
    </xf>
    <xf numFmtId="0" fontId="3" fillId="0" borderId="154" xfId="0" applyFont="1" applyFill="1" applyBorder="1" applyAlignment="1">
      <alignment horizontal="center" vertical="center" wrapText="1"/>
    </xf>
    <xf numFmtId="1" fontId="4" fillId="0" borderId="6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92" fontId="3" fillId="0" borderId="126" xfId="0" applyNumberFormat="1" applyFont="1" applyFill="1" applyBorder="1" applyAlignment="1">
      <alignment horizontal="center" vertical="center"/>
    </xf>
    <xf numFmtId="192" fontId="3" fillId="0" borderId="117" xfId="0" applyNumberFormat="1" applyFont="1" applyFill="1" applyBorder="1" applyAlignment="1">
      <alignment horizontal="center" vertical="center"/>
    </xf>
    <xf numFmtId="192" fontId="3" fillId="0" borderId="155" xfId="0" applyNumberFormat="1" applyFont="1" applyFill="1" applyBorder="1" applyAlignment="1">
      <alignment horizontal="center" vertical="center"/>
    </xf>
    <xf numFmtId="192" fontId="3" fillId="0" borderId="121" xfId="0" applyNumberFormat="1" applyFont="1" applyFill="1" applyBorder="1" applyAlignment="1" applyProtection="1">
      <alignment horizontal="center" vertical="center"/>
      <protection/>
    </xf>
    <xf numFmtId="192" fontId="3" fillId="0" borderId="112" xfId="0" applyNumberFormat="1" applyFont="1" applyFill="1" applyBorder="1" applyAlignment="1" applyProtection="1">
      <alignment horizontal="center" vertical="center"/>
      <protection/>
    </xf>
    <xf numFmtId="192" fontId="3" fillId="0" borderId="156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 applyProtection="1">
      <alignment horizontal="center" vertical="center" wrapText="1"/>
      <protection/>
    </xf>
    <xf numFmtId="192" fontId="3" fillId="0" borderId="117" xfId="0" applyNumberFormat="1" applyFont="1" applyFill="1" applyBorder="1" applyAlignment="1">
      <alignment horizontal="center" vertical="center" wrapText="1"/>
    </xf>
    <xf numFmtId="192" fontId="3" fillId="0" borderId="126" xfId="0" applyNumberFormat="1" applyFont="1" applyFill="1" applyBorder="1" applyAlignment="1" applyProtection="1">
      <alignment horizontal="center" vertical="center" wrapText="1"/>
      <protection/>
    </xf>
    <xf numFmtId="192" fontId="3" fillId="0" borderId="126" xfId="0" applyNumberFormat="1" applyFont="1" applyFill="1" applyBorder="1" applyAlignment="1">
      <alignment horizontal="center" vertical="center" wrapText="1"/>
    </xf>
    <xf numFmtId="192" fontId="3" fillId="0" borderId="157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>
      <alignment horizontal="center" vertical="center"/>
    </xf>
    <xf numFmtId="192" fontId="3" fillId="0" borderId="156" xfId="0" applyNumberFormat="1" applyFont="1" applyFill="1" applyBorder="1" applyAlignment="1">
      <alignment horizontal="center" vertical="center" wrapText="1"/>
    </xf>
    <xf numFmtId="192" fontId="3" fillId="0" borderId="155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0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2" fontId="4" fillId="0" borderId="130" xfId="0" applyNumberFormat="1" applyFont="1" applyFill="1" applyBorder="1" applyAlignment="1">
      <alignment horizontal="center" vertical="center"/>
    </xf>
    <xf numFmtId="192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2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192" fontId="0" fillId="0" borderId="16" xfId="0" applyNumberFormat="1" applyBorder="1" applyAlignment="1">
      <alignment horizontal="center"/>
    </xf>
    <xf numFmtId="191" fontId="3" fillId="0" borderId="59" xfId="0" applyNumberFormat="1" applyFont="1" applyFill="1" applyBorder="1" applyAlignment="1" applyProtection="1">
      <alignment horizontal="center" vertical="center" wrapText="1"/>
      <protection/>
    </xf>
    <xf numFmtId="191" fontId="3" fillId="0" borderId="12" xfId="0" applyNumberFormat="1" applyFont="1" applyFill="1" applyBorder="1" applyAlignment="1" applyProtection="1">
      <alignment horizontal="center" vertical="center" wrapText="1"/>
      <protection/>
    </xf>
    <xf numFmtId="191" fontId="3" fillId="0" borderId="67" xfId="0" applyNumberFormat="1" applyFont="1" applyFill="1" applyBorder="1" applyAlignment="1" applyProtection="1">
      <alignment horizontal="center" vertical="center" wrapText="1"/>
      <protection/>
    </xf>
    <xf numFmtId="191" fontId="3" fillId="0" borderId="82" xfId="0" applyNumberFormat="1" applyFont="1" applyFill="1" applyBorder="1" applyAlignment="1" applyProtection="1">
      <alignment horizontal="center" vertical="center" wrapText="1"/>
      <protection/>
    </xf>
    <xf numFmtId="191" fontId="3" fillId="0" borderId="33" xfId="0" applyNumberFormat="1" applyFont="1" applyFill="1" applyBorder="1" applyAlignment="1" applyProtection="1">
      <alignment horizontal="center" vertical="center" wrapText="1"/>
      <protection/>
    </xf>
    <xf numFmtId="191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2" fontId="3" fillId="0" borderId="28" xfId="0" applyNumberFormat="1" applyFont="1" applyFill="1" applyBorder="1" applyAlignment="1" applyProtection="1">
      <alignment horizontal="center" vertical="center"/>
      <protection/>
    </xf>
    <xf numFmtId="190" fontId="114" fillId="0" borderId="0" xfId="0" applyNumberFormat="1" applyFont="1" applyFill="1" applyBorder="1" applyAlignment="1" applyProtection="1">
      <alignment vertical="center"/>
      <protection/>
    </xf>
    <xf numFmtId="0" fontId="114" fillId="0" borderId="52" xfId="0" applyFont="1" applyFill="1" applyBorder="1" applyAlignment="1">
      <alignment horizontal="center" vertical="center" wrapText="1"/>
    </xf>
    <xf numFmtId="0" fontId="114" fillId="0" borderId="51" xfId="0" applyFont="1" applyFill="1" applyBorder="1" applyAlignment="1">
      <alignment/>
    </xf>
    <xf numFmtId="0" fontId="114" fillId="0" borderId="51" xfId="0" applyFont="1" applyFill="1" applyBorder="1" applyAlignment="1">
      <alignment horizontal="center" wrapText="1"/>
    </xf>
    <xf numFmtId="0" fontId="114" fillId="0" borderId="51" xfId="0" applyFont="1" applyFill="1" applyBorder="1" applyAlignment="1">
      <alignment horizontal="center" vertical="center" wrapText="1"/>
    </xf>
    <xf numFmtId="190" fontId="114" fillId="0" borderId="51" xfId="0" applyNumberFormat="1" applyFont="1" applyFill="1" applyBorder="1" applyAlignment="1" applyProtection="1">
      <alignment vertical="center"/>
      <protection/>
    </xf>
    <xf numFmtId="190" fontId="3" fillId="0" borderId="72" xfId="0" applyNumberFormat="1" applyFont="1" applyFill="1" applyBorder="1" applyAlignment="1" applyProtection="1">
      <alignment horizontal="center" vertical="center" wrapText="1"/>
      <protection/>
    </xf>
    <xf numFmtId="192" fontId="3" fillId="0" borderId="155" xfId="0" applyNumberFormat="1" applyFont="1" applyFill="1" applyBorder="1" applyAlignment="1" applyProtection="1">
      <alignment horizontal="center" vertical="center" wrapText="1"/>
      <protection/>
    </xf>
    <xf numFmtId="49" fontId="3" fillId="0" borderId="158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0" fontId="3" fillId="0" borderId="0" xfId="0" applyNumberFormat="1" applyFont="1" applyFill="1" applyBorder="1" applyAlignment="1" applyProtection="1">
      <alignment horizontal="center" vertical="center"/>
      <protection/>
    </xf>
    <xf numFmtId="190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5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5" fillId="0" borderId="0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9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0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60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2" fontId="4" fillId="0" borderId="44" xfId="0" applyNumberFormat="1" applyFont="1" applyFill="1" applyBorder="1" applyAlignment="1">
      <alignment horizontal="center" vertical="center" wrapText="1"/>
    </xf>
    <xf numFmtId="192" fontId="4" fillId="0" borderId="145" xfId="0" applyNumberFormat="1" applyFont="1" applyFill="1" applyBorder="1" applyAlignment="1">
      <alignment horizontal="center" vertical="center" wrapText="1"/>
    </xf>
    <xf numFmtId="192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>
      <alignment horizontal="center" vertical="center" wrapText="1"/>
    </xf>
    <xf numFmtId="192" fontId="4" fillId="0" borderId="156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>
      <alignment horizontal="center" vertical="center" wrapText="1"/>
    </xf>
    <xf numFmtId="192" fontId="4" fillId="0" borderId="157" xfId="0" applyNumberFormat="1" applyFont="1" applyFill="1" applyBorder="1" applyAlignment="1">
      <alignment horizontal="center" vertical="center"/>
    </xf>
    <xf numFmtId="192" fontId="4" fillId="0" borderId="155" xfId="0" applyNumberFormat="1" applyFont="1" applyFill="1" applyBorder="1" applyAlignment="1">
      <alignment horizontal="center" vertical="center" wrapText="1"/>
    </xf>
    <xf numFmtId="192" fontId="4" fillId="0" borderId="126" xfId="0" applyNumberFormat="1" applyFont="1" applyFill="1" applyBorder="1" applyAlignment="1">
      <alignment horizontal="center" vertical="center" wrapText="1"/>
    </xf>
    <xf numFmtId="192" fontId="4" fillId="0" borderId="135" xfId="0" applyNumberFormat="1" applyFont="1" applyFill="1" applyBorder="1" applyAlignment="1">
      <alignment horizontal="center" vertical="center" wrapText="1"/>
    </xf>
    <xf numFmtId="192" fontId="4" fillId="0" borderId="155" xfId="0" applyNumberFormat="1" applyFont="1" applyFill="1" applyBorder="1" applyAlignment="1">
      <alignment horizontal="center" vertical="center"/>
    </xf>
    <xf numFmtId="192" fontId="4" fillId="0" borderId="72" xfId="0" applyNumberFormat="1" applyFont="1" applyFill="1" applyBorder="1" applyAlignment="1" applyProtection="1">
      <alignment horizontal="center" vertical="center"/>
      <protection/>
    </xf>
    <xf numFmtId="192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 wrapText="1"/>
      <protection/>
    </xf>
    <xf numFmtId="192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2" xfId="0" applyFont="1" applyFill="1" applyBorder="1" applyAlignment="1">
      <alignment horizontal="center" vertical="center" wrapText="1"/>
    </xf>
    <xf numFmtId="190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3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2" fontId="3" fillId="0" borderId="58" xfId="0" applyNumberFormat="1" applyFont="1" applyFill="1" applyBorder="1" applyAlignment="1" applyProtection="1">
      <alignment horizontal="center" vertical="center"/>
      <protection/>
    </xf>
    <xf numFmtId="192" fontId="4" fillId="0" borderId="35" xfId="0" applyNumberFormat="1" applyFont="1" applyFill="1" applyBorder="1" applyAlignment="1">
      <alignment horizontal="center" vertical="center" wrapText="1"/>
    </xf>
    <xf numFmtId="192" fontId="3" fillId="0" borderId="57" xfId="0" applyNumberFormat="1" applyFont="1" applyFill="1" applyBorder="1" applyAlignment="1" applyProtection="1">
      <alignment horizontal="center" vertical="center"/>
      <protection/>
    </xf>
    <xf numFmtId="192" fontId="3" fillId="0" borderId="35" xfId="0" applyNumberFormat="1" applyFont="1" applyFill="1" applyBorder="1" applyAlignment="1">
      <alignment horizontal="center" vertical="center" wrapText="1"/>
    </xf>
    <xf numFmtId="192" fontId="3" fillId="0" borderId="101" xfId="0" applyNumberFormat="1" applyFont="1" applyFill="1" applyBorder="1" applyAlignment="1">
      <alignment horizontal="center" vertical="center" wrapText="1"/>
    </xf>
    <xf numFmtId="192" fontId="3" fillId="0" borderId="161" xfId="0" applyNumberFormat="1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/>
      <protection/>
    </xf>
    <xf numFmtId="192" fontId="4" fillId="0" borderId="157" xfId="0" applyNumberFormat="1" applyFont="1" applyFill="1" applyBorder="1" applyAlignment="1" applyProtection="1">
      <alignment horizontal="center" vertical="center" wrapText="1"/>
      <protection/>
    </xf>
    <xf numFmtId="192" fontId="4" fillId="0" borderId="126" xfId="0" applyNumberFormat="1" applyFont="1" applyFill="1" applyBorder="1" applyAlignment="1" applyProtection="1">
      <alignment horizontal="center" vertical="center"/>
      <protection/>
    </xf>
    <xf numFmtId="192" fontId="4" fillId="0" borderId="112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 applyProtection="1">
      <alignment horizontal="center" vertical="center"/>
      <protection/>
    </xf>
    <xf numFmtId="192" fontId="4" fillId="0" borderId="164" xfId="0" applyNumberFormat="1" applyFont="1" applyFill="1" applyBorder="1" applyAlignment="1" applyProtection="1">
      <alignment horizontal="center" vertical="center"/>
      <protection/>
    </xf>
    <xf numFmtId="192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60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5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60" xfId="0" applyFont="1" applyFill="1" applyBorder="1" applyAlignment="1">
      <alignment vertical="center" wrapText="1"/>
    </xf>
    <xf numFmtId="190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2" fontId="3" fillId="0" borderId="131" xfId="0" applyNumberFormat="1" applyFont="1" applyFill="1" applyBorder="1" applyAlignment="1" applyProtection="1">
      <alignment horizontal="center" vertical="center"/>
      <protection/>
    </xf>
    <xf numFmtId="192" fontId="4" fillId="0" borderId="117" xfId="0" applyNumberFormat="1" applyFont="1" applyFill="1" applyBorder="1" applyAlignment="1" applyProtection="1">
      <alignment horizontal="center" vertical="center" wrapText="1"/>
      <protection/>
    </xf>
    <xf numFmtId="192" fontId="4" fillId="0" borderId="155" xfId="0" applyNumberFormat="1" applyFont="1" applyFill="1" applyBorder="1" applyAlignment="1" applyProtection="1">
      <alignment horizontal="center" vertical="center"/>
      <protection/>
    </xf>
    <xf numFmtId="192" fontId="4" fillId="0" borderId="135" xfId="0" applyNumberFormat="1" applyFont="1" applyFill="1" applyBorder="1" applyAlignment="1">
      <alignment horizontal="center" vertical="center"/>
    </xf>
    <xf numFmtId="192" fontId="4" fillId="0" borderId="123" xfId="0" applyNumberFormat="1" applyFont="1" applyFill="1" applyBorder="1" applyAlignment="1" applyProtection="1">
      <alignment horizontal="center" vertical="center"/>
      <protection/>
    </xf>
    <xf numFmtId="192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0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5" xfId="0" applyFont="1" applyFill="1" applyBorder="1" applyAlignment="1">
      <alignment horizontal="center" vertical="center" wrapText="1"/>
    </xf>
    <xf numFmtId="192" fontId="4" fillId="0" borderId="117" xfId="0" applyNumberFormat="1" applyFont="1" applyFill="1" applyBorder="1" applyAlignment="1">
      <alignment horizontal="center" vertical="center"/>
    </xf>
    <xf numFmtId="192" fontId="4" fillId="0" borderId="153" xfId="0" applyNumberFormat="1" applyFont="1" applyFill="1" applyBorder="1" applyAlignment="1" applyProtection="1">
      <alignment horizontal="center" vertical="center"/>
      <protection/>
    </xf>
    <xf numFmtId="192" fontId="4" fillId="0" borderId="121" xfId="0" applyNumberFormat="1" applyFont="1" applyFill="1" applyBorder="1" applyAlignment="1">
      <alignment horizontal="center" vertical="center"/>
    </xf>
    <xf numFmtId="49" fontId="113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2" fontId="4" fillId="0" borderId="166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3" fillId="0" borderId="42" xfId="0" applyNumberFormat="1" applyFont="1" applyFill="1" applyBorder="1" applyAlignment="1">
      <alignment horizontal="center" vertical="center" wrapText="1"/>
    </xf>
    <xf numFmtId="0" fontId="113" fillId="0" borderId="84" xfId="0" applyNumberFormat="1" applyFont="1" applyFill="1" applyBorder="1" applyAlignment="1">
      <alignment horizontal="center" vertical="center" wrapText="1"/>
    </xf>
    <xf numFmtId="49" fontId="3" fillId="0" borderId="167" xfId="0" applyNumberFormat="1" applyFont="1" applyFill="1" applyBorder="1" applyAlignment="1">
      <alignment horizontal="left" vertical="center" wrapText="1"/>
    </xf>
    <xf numFmtId="190" fontId="12" fillId="0" borderId="16" xfId="0" applyNumberFormat="1" applyFont="1" applyFill="1" applyBorder="1" applyAlignment="1" applyProtection="1">
      <alignment vertical="center"/>
      <protection/>
    </xf>
    <xf numFmtId="1" fontId="3" fillId="0" borderId="19" xfId="0" applyNumberFormat="1" applyFont="1" applyFill="1" applyBorder="1" applyAlignment="1">
      <alignment horizontal="center" vertical="center" wrapText="1"/>
    </xf>
    <xf numFmtId="192" fontId="0" fillId="0" borderId="27" xfId="0" applyNumberFormat="1" applyBorder="1" applyAlignment="1">
      <alignment/>
    </xf>
    <xf numFmtId="192" fontId="0" fillId="0" borderId="19" xfId="0" applyNumberFormat="1" applyBorder="1" applyAlignment="1">
      <alignment horizontal="center"/>
    </xf>
    <xf numFmtId="192" fontId="0" fillId="0" borderId="34" xfId="0" applyNumberFormat="1" applyBorder="1" applyAlignment="1">
      <alignment horizontal="center"/>
    </xf>
    <xf numFmtId="192" fontId="28" fillId="0" borderId="27" xfId="0" applyNumberFormat="1" applyFont="1" applyBorder="1" applyAlignment="1">
      <alignment/>
    </xf>
    <xf numFmtId="192" fontId="28" fillId="0" borderId="63" xfId="0" applyNumberFormat="1" applyFont="1" applyBorder="1" applyAlignment="1">
      <alignment/>
    </xf>
    <xf numFmtId="192" fontId="39" fillId="0" borderId="16" xfId="0" applyNumberFormat="1" applyFont="1" applyBorder="1" applyAlignment="1">
      <alignment horizontal="center"/>
    </xf>
    <xf numFmtId="192" fontId="39" fillId="0" borderId="19" xfId="0" applyNumberFormat="1" applyFont="1" applyBorder="1" applyAlignment="1">
      <alignment horizontal="center"/>
    </xf>
    <xf numFmtId="192" fontId="28" fillId="0" borderId="81" xfId="0" applyNumberFormat="1" applyFont="1" applyBorder="1" applyAlignment="1">
      <alignment/>
    </xf>
    <xf numFmtId="192" fontId="0" fillId="0" borderId="42" xfId="0" applyNumberFormat="1" applyBorder="1" applyAlignment="1">
      <alignment horizontal="center"/>
    </xf>
    <xf numFmtId="192" fontId="0" fillId="6" borderId="85" xfId="0" applyNumberFormat="1" applyFill="1" applyBorder="1" applyAlignment="1">
      <alignment horizontal="center"/>
    </xf>
    <xf numFmtId="192" fontId="0" fillId="6" borderId="84" xfId="0" applyNumberFormat="1" applyFill="1" applyBorder="1" applyAlignment="1">
      <alignment horizontal="center"/>
    </xf>
    <xf numFmtId="0" fontId="4" fillId="0" borderId="168" xfId="0" applyFont="1" applyFill="1" applyBorder="1" applyAlignment="1">
      <alignment horizontal="center" vertical="center" wrapText="1"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2" fontId="101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vertical="center" wrapText="1"/>
    </xf>
    <xf numFmtId="49" fontId="116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172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0" fontId="11" fillId="0" borderId="87" xfId="0" applyNumberFormat="1" applyFont="1" applyFill="1" applyBorder="1" applyAlignment="1" applyProtection="1">
      <alignment horizontal="center" vertical="center"/>
      <protection/>
    </xf>
    <xf numFmtId="190" fontId="11" fillId="0" borderId="72" xfId="0" applyNumberFormat="1" applyFont="1" applyFill="1" applyBorder="1" applyAlignment="1" applyProtection="1">
      <alignment horizontal="center" vertical="center"/>
      <protection/>
    </xf>
    <xf numFmtId="190" fontId="11" fillId="0" borderId="41" xfId="0" applyNumberFormat="1" applyFont="1" applyFill="1" applyBorder="1" applyAlignment="1" applyProtection="1">
      <alignment horizontal="center" vertical="center"/>
      <protection/>
    </xf>
    <xf numFmtId="190" fontId="11" fillId="0" borderId="95" xfId="0" applyNumberFormat="1" applyFont="1" applyFill="1" applyBorder="1" applyAlignment="1" applyProtection="1">
      <alignment horizontal="center" vertical="center"/>
      <protection/>
    </xf>
    <xf numFmtId="192" fontId="3" fillId="0" borderId="173" xfId="0" applyNumberFormat="1" applyFont="1" applyFill="1" applyBorder="1" applyAlignment="1" applyProtection="1">
      <alignment horizontal="center" vertical="center"/>
      <protection/>
    </xf>
    <xf numFmtId="192" fontId="3" fillId="0" borderId="157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2" fontId="4" fillId="0" borderId="174" xfId="0" applyNumberFormat="1" applyFont="1" applyFill="1" applyBorder="1" applyAlignment="1">
      <alignment horizontal="center" vertical="center" wrapText="1"/>
    </xf>
    <xf numFmtId="194" fontId="3" fillId="0" borderId="80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>
      <alignment horizontal="center"/>
    </xf>
    <xf numFmtId="190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0" fontId="3" fillId="0" borderId="39" xfId="0" applyNumberFormat="1" applyFont="1" applyFill="1" applyBorder="1" applyAlignment="1" applyProtection="1">
      <alignment vertical="center"/>
      <protection/>
    </xf>
    <xf numFmtId="190" fontId="3" fillId="0" borderId="63" xfId="0" applyNumberFormat="1" applyFont="1" applyFill="1" applyBorder="1" applyAlignment="1" applyProtection="1">
      <alignment horizontal="center" vertical="center"/>
      <protection/>
    </xf>
    <xf numFmtId="190" fontId="3" fillId="0" borderId="34" xfId="0" applyNumberFormat="1" applyFont="1" applyFill="1" applyBorder="1" applyAlignment="1" applyProtection="1">
      <alignment horizontal="center" vertical="center"/>
      <protection/>
    </xf>
    <xf numFmtId="191" fontId="4" fillId="0" borderId="0" xfId="0" applyNumberFormat="1" applyFont="1" applyFill="1" applyBorder="1" applyAlignment="1" applyProtection="1">
      <alignment horizontal="center" vertical="center"/>
      <protection/>
    </xf>
    <xf numFmtId="191" fontId="4" fillId="0" borderId="86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2" fontId="104" fillId="0" borderId="117" xfId="0" applyNumberFormat="1" applyFont="1" applyFill="1" applyBorder="1" applyAlignment="1" applyProtection="1">
      <alignment horizontal="center" vertical="center"/>
      <protection/>
    </xf>
    <xf numFmtId="192" fontId="104" fillId="0" borderId="156" xfId="0" applyNumberFormat="1" applyFont="1" applyFill="1" applyBorder="1" applyAlignment="1" applyProtection="1">
      <alignment horizontal="center" vertical="center"/>
      <protection/>
    </xf>
    <xf numFmtId="49" fontId="3" fillId="0" borderId="169" xfId="0" applyNumberFormat="1" applyFont="1" applyFill="1" applyBorder="1" applyAlignment="1">
      <alignment horizontal="left" vertical="center" wrapText="1"/>
    </xf>
    <xf numFmtId="49" fontId="101" fillId="0" borderId="18" xfId="0" applyNumberFormat="1" applyFont="1" applyFill="1" applyBorder="1" applyAlignment="1">
      <alignment horizontal="left" vertical="center" wrapText="1"/>
    </xf>
    <xf numFmtId="0" fontId="101" fillId="0" borderId="20" xfId="0" applyFont="1" applyFill="1" applyBorder="1" applyAlignment="1">
      <alignment horizontal="center" vertical="center" wrapText="1"/>
    </xf>
    <xf numFmtId="191" fontId="101" fillId="0" borderId="41" xfId="0" applyNumberFormat="1" applyFont="1" applyFill="1" applyBorder="1" applyAlignment="1" applyProtection="1">
      <alignment horizontal="center" vertical="center"/>
      <protection/>
    </xf>
    <xf numFmtId="192" fontId="101" fillId="0" borderId="157" xfId="0" applyNumberFormat="1" applyFont="1" applyFill="1" applyBorder="1" applyAlignment="1" applyProtection="1">
      <alignment horizontal="center" vertical="center"/>
      <protection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8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 horizontal="center" vertical="center" wrapText="1"/>
    </xf>
    <xf numFmtId="192" fontId="101" fillId="0" borderId="16" xfId="0" applyNumberFormat="1" applyFont="1" applyFill="1" applyBorder="1" applyAlignment="1">
      <alignment horizontal="center" vertical="center" wrapText="1"/>
    </xf>
    <xf numFmtId="0" fontId="101" fillId="0" borderId="45" xfId="0" applyFont="1" applyFill="1" applyBorder="1" applyAlignment="1">
      <alignment horizontal="center" vertical="center" wrapText="1"/>
    </xf>
    <xf numFmtId="49" fontId="101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0" fontId="3" fillId="0" borderId="53" xfId="57" applyFont="1" applyFill="1" applyBorder="1" applyAlignment="1">
      <alignment horizontal="center" vertical="center" wrapText="1"/>
      <protection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9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>
      <alignment horizontal="center" vertical="center"/>
    </xf>
    <xf numFmtId="0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65" xfId="0" applyNumberFormat="1" applyFont="1" applyFill="1" applyBorder="1" applyAlignment="1">
      <alignment horizontal="center" vertical="center" wrapText="1"/>
    </xf>
    <xf numFmtId="49" fontId="3" fillId="0" borderId="146" xfId="0" applyNumberFormat="1" applyFont="1" applyFill="1" applyBorder="1" applyAlignment="1">
      <alignment vertical="center" wrapText="1"/>
    </xf>
    <xf numFmtId="192" fontId="0" fillId="6" borderId="0" xfId="0" applyNumberFormat="1" applyFill="1" applyAlignment="1">
      <alignment horizontal="center"/>
    </xf>
    <xf numFmtId="192" fontId="0" fillId="6" borderId="0" xfId="0" applyNumberFormat="1" applyFill="1" applyBorder="1" applyAlignment="1">
      <alignment horizontal="center"/>
    </xf>
    <xf numFmtId="192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2" fontId="28" fillId="0" borderId="0" xfId="0" applyNumberFormat="1" applyFont="1" applyFill="1" applyBorder="1" applyAlignment="1">
      <alignment horizontal="center"/>
    </xf>
    <xf numFmtId="192" fontId="39" fillId="0" borderId="0" xfId="0" applyNumberFormat="1" applyFont="1" applyFill="1" applyBorder="1" applyAlignment="1">
      <alignment horizontal="center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Alignment="1">
      <alignment horizontal="center"/>
    </xf>
    <xf numFmtId="192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6" borderId="111" xfId="0" applyNumberFormat="1" applyFill="1" applyBorder="1" applyAlignment="1">
      <alignment horizontal="center"/>
    </xf>
    <xf numFmtId="2" fontId="117" fillId="6" borderId="39" xfId="0" applyNumberFormat="1" applyFont="1" applyFill="1" applyBorder="1" applyAlignment="1">
      <alignment horizontal="center"/>
    </xf>
    <xf numFmtId="2" fontId="117" fillId="6" borderId="80" xfId="0" applyNumberFormat="1" applyFont="1" applyFill="1" applyBorder="1" applyAlignment="1">
      <alignment horizontal="center"/>
    </xf>
    <xf numFmtId="4" fontId="117" fillId="6" borderId="39" xfId="0" applyNumberFormat="1" applyFont="1" applyFill="1" applyBorder="1" applyAlignment="1">
      <alignment horizontal="center"/>
    </xf>
    <xf numFmtId="49" fontId="118" fillId="0" borderId="0" xfId="0" applyNumberFormat="1" applyFont="1" applyFill="1" applyBorder="1" applyAlignment="1">
      <alignment horizontal="center" vertical="center" wrapText="1"/>
    </xf>
    <xf numFmtId="49" fontId="113" fillId="0" borderId="65" xfId="0" applyNumberFormat="1" applyFont="1" applyFill="1" applyBorder="1" applyAlignment="1">
      <alignment horizontal="left" vertical="center" wrapText="1"/>
    </xf>
    <xf numFmtId="49" fontId="113" fillId="0" borderId="39" xfId="0" applyNumberFormat="1" applyFont="1" applyFill="1" applyBorder="1" applyAlignment="1">
      <alignment horizontal="left" vertical="center" wrapText="1"/>
    </xf>
    <xf numFmtId="49" fontId="3" fillId="0" borderId="177" xfId="0" applyNumberFormat="1" applyFont="1" applyFill="1" applyBorder="1" applyAlignment="1">
      <alignment horizontal="left" vertical="center" wrapText="1"/>
    </xf>
    <xf numFmtId="190" fontId="1" fillId="0" borderId="16" xfId="0" applyNumberFormat="1" applyFont="1" applyFill="1" applyBorder="1" applyAlignment="1" applyProtection="1">
      <alignment vertical="center"/>
      <protection/>
    </xf>
    <xf numFmtId="190" fontId="3" fillId="0" borderId="90" xfId="0" applyNumberFormat="1" applyFont="1" applyFill="1" applyBorder="1" applyAlignment="1" applyProtection="1">
      <alignment vertical="center" wrapText="1"/>
      <protection/>
    </xf>
    <xf numFmtId="190" fontId="3" fillId="0" borderId="178" xfId="0" applyNumberFormat="1" applyFont="1" applyFill="1" applyBorder="1" applyAlignment="1" applyProtection="1">
      <alignment vertical="center" wrapText="1"/>
      <protection/>
    </xf>
    <xf numFmtId="190" fontId="3" fillId="0" borderId="48" xfId="0" applyNumberFormat="1" applyFont="1" applyFill="1" applyBorder="1" applyAlignment="1" applyProtection="1">
      <alignment vertical="center" wrapText="1"/>
      <protection/>
    </xf>
    <xf numFmtId="190" fontId="3" fillId="0" borderId="65" xfId="0" applyNumberFormat="1" applyFont="1" applyFill="1" applyBorder="1" applyAlignment="1" applyProtection="1">
      <alignment vertical="center" wrapText="1"/>
      <protection/>
    </xf>
    <xf numFmtId="190" fontId="3" fillId="0" borderId="16" xfId="0" applyNumberFormat="1" applyFont="1" applyFill="1" applyBorder="1" applyAlignment="1" applyProtection="1">
      <alignment vertical="center" wrapText="1"/>
      <protection/>
    </xf>
    <xf numFmtId="190" fontId="3" fillId="0" borderId="19" xfId="0" applyNumberFormat="1" applyFont="1" applyFill="1" applyBorder="1" applyAlignment="1" applyProtection="1">
      <alignment vertical="center" wrapText="1"/>
      <protection/>
    </xf>
    <xf numFmtId="190" fontId="3" fillId="0" borderId="10" xfId="0" applyNumberFormat="1" applyFont="1" applyFill="1" applyBorder="1" applyAlignment="1" applyProtection="1">
      <alignment vertical="center" wrapText="1"/>
      <protection/>
    </xf>
    <xf numFmtId="190" fontId="3" fillId="0" borderId="18" xfId="0" applyNumberFormat="1" applyFont="1" applyFill="1" applyBorder="1" applyAlignment="1" applyProtection="1">
      <alignment vertical="center" wrapText="1"/>
      <protection/>
    </xf>
    <xf numFmtId="190" fontId="3" fillId="0" borderId="49" xfId="0" applyNumberFormat="1" applyFont="1" applyFill="1" applyBorder="1" applyAlignment="1" applyProtection="1">
      <alignment vertical="center" wrapText="1"/>
      <protection/>
    </xf>
    <xf numFmtId="190" fontId="3" fillId="0" borderId="51" xfId="0" applyNumberFormat="1" applyFont="1" applyFill="1" applyBorder="1" applyAlignment="1" applyProtection="1">
      <alignment vertical="center" wrapText="1"/>
      <protection/>
    </xf>
    <xf numFmtId="191" fontId="3" fillId="0" borderId="17" xfId="0" applyNumberFormat="1" applyFont="1" applyFill="1" applyBorder="1" applyAlignment="1" applyProtection="1">
      <alignment horizontal="center" vertical="center" wrapText="1"/>
      <protection/>
    </xf>
    <xf numFmtId="191" fontId="3" fillId="0" borderId="179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7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6" fontId="3" fillId="0" borderId="0" xfId="0" applyNumberFormat="1" applyFont="1" applyFill="1" applyBorder="1" applyAlignment="1" applyProtection="1">
      <alignment vertical="center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195" fontId="3" fillId="0" borderId="0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>
      <alignment horizontal="center" vertical="center" wrapText="1"/>
    </xf>
    <xf numFmtId="49" fontId="3" fillId="0" borderId="86" xfId="57" applyNumberFormat="1" applyFont="1" applyFill="1" applyBorder="1" applyAlignment="1">
      <alignment vertical="center" wrapText="1"/>
      <protection/>
    </xf>
    <xf numFmtId="190" fontId="3" fillId="0" borderId="142" xfId="0" applyNumberFormat="1" applyFont="1" applyFill="1" applyBorder="1" applyAlignment="1" applyProtection="1">
      <alignment horizontal="center" vertical="center"/>
      <protection/>
    </xf>
    <xf numFmtId="190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9" xfId="57" applyNumberFormat="1" applyFont="1" applyFill="1" applyBorder="1" applyAlignment="1">
      <alignment vertical="center" wrapText="1"/>
      <protection/>
    </xf>
    <xf numFmtId="0" fontId="12" fillId="0" borderId="27" xfId="57" applyNumberFormat="1" applyFont="1" applyFill="1" applyBorder="1" applyAlignment="1" applyProtection="1">
      <alignment horizontal="center" vertical="center"/>
      <protection/>
    </xf>
    <xf numFmtId="0" fontId="3" fillId="0" borderId="16" xfId="57" applyNumberFormat="1" applyFont="1" applyFill="1" applyBorder="1" applyAlignment="1" applyProtection="1">
      <alignment horizontal="center" vertical="center"/>
      <protection/>
    </xf>
    <xf numFmtId="0" fontId="12" fillId="0" borderId="39" xfId="57" applyNumberFormat="1" applyFont="1" applyFill="1" applyBorder="1" applyAlignment="1" applyProtection="1">
      <alignment horizontal="center" vertical="center"/>
      <protection/>
    </xf>
    <xf numFmtId="49" fontId="12" fillId="0" borderId="27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1" fontId="4" fillId="0" borderId="58" xfId="0" applyNumberFormat="1" applyFont="1" applyFill="1" applyBorder="1" applyAlignment="1" applyProtection="1">
      <alignment horizontal="center" vertical="center" wrapText="1"/>
      <protection/>
    </xf>
    <xf numFmtId="49" fontId="12" fillId="0" borderId="1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110" xfId="0" applyNumberFormat="1" applyFont="1" applyFill="1" applyBorder="1" applyAlignment="1" applyProtection="1">
      <alignment horizontal="center" vertical="center"/>
      <protection/>
    </xf>
    <xf numFmtId="49" fontId="3" fillId="0" borderId="13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63" xfId="0" applyNumberFormat="1" applyFont="1" applyFill="1" applyBorder="1" applyAlignment="1">
      <alignment horizontal="center" vertical="center"/>
    </xf>
    <xf numFmtId="0" fontId="12" fillId="0" borderId="85" xfId="0" applyNumberFormat="1" applyFont="1" applyFill="1" applyBorder="1" applyAlignment="1" applyProtection="1">
      <alignment horizontal="center" vertical="center"/>
      <protection/>
    </xf>
    <xf numFmtId="192" fontId="3" fillId="0" borderId="16" xfId="0" applyNumberFormat="1" applyFont="1" applyFill="1" applyBorder="1" applyAlignment="1" applyProtection="1">
      <alignment horizontal="center" vertical="center" wrapText="1"/>
      <protection/>
    </xf>
    <xf numFmtId="194" fontId="3" fillId="0" borderId="64" xfId="57" applyNumberFormat="1" applyFont="1" applyFill="1" applyBorder="1" applyAlignment="1" applyProtection="1">
      <alignment horizontal="right" vertical="center"/>
      <protection/>
    </xf>
    <xf numFmtId="194" fontId="3" fillId="0" borderId="48" xfId="57" applyNumberFormat="1" applyFont="1" applyFill="1" applyBorder="1" applyAlignment="1" applyProtection="1">
      <alignment horizontal="right" vertical="center"/>
      <protection/>
    </xf>
    <xf numFmtId="194" fontId="3" fillId="0" borderId="48" xfId="57" applyNumberFormat="1" applyFont="1" applyFill="1" applyBorder="1" applyAlignment="1" applyProtection="1">
      <alignment horizontal="center" vertical="center"/>
      <protection/>
    </xf>
    <xf numFmtId="192" fontId="3" fillId="0" borderId="48" xfId="0" applyNumberFormat="1" applyFont="1" applyFill="1" applyBorder="1" applyAlignment="1" applyProtection="1">
      <alignment horizontal="center" vertical="center" wrapText="1"/>
      <protection/>
    </xf>
    <xf numFmtId="192" fontId="3" fillId="0" borderId="65" xfId="0" applyNumberFormat="1" applyFont="1" applyFill="1" applyBorder="1" applyAlignment="1">
      <alignment horizontal="center" vertical="center" wrapText="1"/>
    </xf>
    <xf numFmtId="49" fontId="3" fillId="0" borderId="27" xfId="57" applyNumberFormat="1" applyFont="1" applyFill="1" applyBorder="1" applyAlignment="1" applyProtection="1">
      <alignment horizontal="right" vertical="center"/>
      <protection/>
    </xf>
    <xf numFmtId="192" fontId="3" fillId="0" borderId="19" xfId="0" applyNumberFormat="1" applyFont="1" applyFill="1" applyBorder="1" applyAlignment="1">
      <alignment horizontal="center" vertical="center" wrapText="1"/>
    </xf>
    <xf numFmtId="49" fontId="3" fillId="0" borderId="50" xfId="57" applyNumberFormat="1" applyFont="1" applyFill="1" applyBorder="1" applyAlignment="1">
      <alignment vertical="center" wrapText="1"/>
      <protection/>
    </xf>
    <xf numFmtId="49" fontId="3" fillId="0" borderId="39" xfId="57" applyNumberFormat="1" applyFont="1" applyFill="1" applyBorder="1" applyAlignment="1">
      <alignment vertical="center" wrapText="1"/>
      <protection/>
    </xf>
    <xf numFmtId="194" fontId="3" fillId="0" borderId="49" xfId="57" applyNumberFormat="1" applyFont="1" applyFill="1" applyBorder="1" applyAlignment="1" applyProtection="1">
      <alignment horizontal="center" vertical="center"/>
      <protection/>
    </xf>
    <xf numFmtId="201" fontId="3" fillId="0" borderId="51" xfId="57" applyNumberFormat="1" applyFont="1" applyFill="1" applyBorder="1" applyAlignment="1" applyProtection="1">
      <alignment horizontal="center" vertical="center"/>
      <protection/>
    </xf>
    <xf numFmtId="194" fontId="3" fillId="0" borderId="65" xfId="57" applyNumberFormat="1" applyFont="1" applyFill="1" applyBorder="1" applyAlignment="1" applyProtection="1">
      <alignment horizontal="center" vertical="center"/>
      <protection/>
    </xf>
    <xf numFmtId="194" fontId="3" fillId="0" borderId="27" xfId="57" applyNumberFormat="1" applyFont="1" applyFill="1" applyBorder="1" applyAlignment="1" applyProtection="1">
      <alignment horizontal="center" vertical="center"/>
      <protection/>
    </xf>
    <xf numFmtId="194" fontId="3" fillId="0" borderId="50" xfId="57" applyNumberFormat="1" applyFont="1" applyFill="1" applyBorder="1" applyAlignment="1" applyProtection="1">
      <alignment horizontal="right" vertical="center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192" fontId="3" fillId="0" borderId="49" xfId="0" applyNumberFormat="1" applyFont="1" applyFill="1" applyBorder="1" applyAlignment="1" applyProtection="1">
      <alignment horizontal="center" vertical="center" wrapText="1"/>
      <protection/>
    </xf>
    <xf numFmtId="203" fontId="3" fillId="0" borderId="117" xfId="57" applyNumberFormat="1" applyFont="1" applyFill="1" applyBorder="1" applyAlignment="1" applyProtection="1">
      <alignment horizontal="center" vertical="center"/>
      <protection/>
    </xf>
    <xf numFmtId="201" fontId="3" fillId="0" borderId="19" xfId="57" applyNumberFormat="1" applyFont="1" applyFill="1" applyBorder="1" applyAlignment="1">
      <alignment horizontal="center" vertical="center" wrapText="1"/>
      <protection/>
    </xf>
    <xf numFmtId="0" fontId="41" fillId="0" borderId="16" xfId="57" applyFont="1" applyFill="1" applyBorder="1" applyAlignment="1">
      <alignment horizontal="center" vertical="center" wrapText="1"/>
      <protection/>
    </xf>
    <xf numFmtId="1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36" borderId="0" xfId="0" applyNumberFormat="1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vertical="center" wrapText="1"/>
    </xf>
    <xf numFmtId="0" fontId="3" fillId="0" borderId="94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49" fontId="12" fillId="0" borderId="94" xfId="0" applyNumberFormat="1" applyFont="1" applyFill="1" applyBorder="1" applyAlignment="1" applyProtection="1">
      <alignment horizontal="center" vertical="center" wrapText="1"/>
      <protection/>
    </xf>
    <xf numFmtId="49" fontId="12" fillId="0" borderId="53" xfId="0" applyNumberFormat="1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>
      <alignment horizont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94" xfId="0" applyNumberFormat="1" applyFont="1" applyFill="1" applyBorder="1" applyAlignment="1" applyProtection="1">
      <alignment horizontal="right" vertical="center"/>
      <protection/>
    </xf>
    <xf numFmtId="49" fontId="3" fillId="0" borderId="80" xfId="57" applyNumberFormat="1" applyFont="1" applyFill="1" applyBorder="1" applyAlignment="1">
      <alignment horizontal="left" vertical="center" wrapText="1"/>
      <protection/>
    </xf>
    <xf numFmtId="190" fontId="3" fillId="0" borderId="93" xfId="0" applyNumberFormat="1" applyFont="1" applyFill="1" applyBorder="1" applyAlignment="1" applyProtection="1">
      <alignment horizontal="center" vertical="center" wrapText="1"/>
      <protection/>
    </xf>
    <xf numFmtId="192" fontId="3" fillId="0" borderId="111" xfId="0" applyNumberFormat="1" applyFont="1" applyFill="1" applyBorder="1" applyAlignment="1" applyProtection="1">
      <alignment horizontal="center" vertical="center"/>
      <protection/>
    </xf>
    <xf numFmtId="192" fontId="3" fillId="0" borderId="94" xfId="0" applyNumberFormat="1" applyFont="1" applyFill="1" applyBorder="1" applyAlignment="1" applyProtection="1">
      <alignment horizontal="center" vertical="center" wrapText="1"/>
      <protection/>
    </xf>
    <xf numFmtId="192" fontId="3" fillId="0" borderId="53" xfId="0" applyNumberFormat="1" applyFont="1" applyFill="1" applyBorder="1" applyAlignment="1" applyProtection="1">
      <alignment horizontal="center" vertical="center" wrapText="1"/>
      <protection/>
    </xf>
    <xf numFmtId="192" fontId="3" fillId="0" borderId="93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192" fontId="3" fillId="0" borderId="119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63" xfId="0" applyNumberFormat="1" applyFont="1" applyFill="1" applyBorder="1" applyAlignment="1" applyProtection="1">
      <alignment horizontal="right" vertical="center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190" fontId="3" fillId="0" borderId="85" xfId="0" applyNumberFormat="1" applyFont="1" applyFill="1" applyBorder="1" applyAlignment="1" applyProtection="1">
      <alignment horizontal="center" vertical="center" wrapText="1"/>
      <protection/>
    </xf>
    <xf numFmtId="192" fontId="3" fillId="0" borderId="180" xfId="0" applyNumberFormat="1" applyFont="1" applyFill="1" applyBorder="1" applyAlignment="1" applyProtection="1">
      <alignment horizontal="center" vertical="center"/>
      <protection/>
    </xf>
    <xf numFmtId="190" fontId="3" fillId="0" borderId="85" xfId="0" applyNumberFormat="1" applyFont="1" applyFill="1" applyBorder="1" applyAlignment="1">
      <alignment horizontal="center" vertical="center" wrapText="1"/>
    </xf>
    <xf numFmtId="1" fontId="3" fillId="0" borderId="63" xfId="0" applyNumberFormat="1" applyFont="1" applyFill="1" applyBorder="1" applyAlignment="1" applyProtection="1">
      <alignment horizontal="center" vertical="center" wrapText="1"/>
      <protection/>
    </xf>
    <xf numFmtId="1" fontId="3" fillId="0" borderId="34" xfId="0" applyNumberFormat="1" applyFont="1" applyFill="1" applyBorder="1" applyAlignment="1" applyProtection="1">
      <alignment horizontal="center" vertical="center" wrapText="1"/>
      <protection/>
    </xf>
    <xf numFmtId="1" fontId="3" fillId="0" borderId="85" xfId="0" applyNumberFormat="1" applyFont="1" applyFill="1" applyBorder="1" applyAlignment="1">
      <alignment horizontal="center" vertical="center" wrapText="1"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192" fontId="3" fillId="0" borderId="51" xfId="0" applyNumberFormat="1" applyFont="1" applyFill="1" applyBorder="1" applyAlignment="1" applyProtection="1">
      <alignment horizontal="center" vertical="center" wrapText="1"/>
      <protection/>
    </xf>
    <xf numFmtId="1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53" xfId="0" applyNumberFormat="1" applyFont="1" applyFill="1" applyBorder="1" applyAlignment="1" applyProtection="1">
      <alignment horizontal="center" vertical="center"/>
      <protection/>
    </xf>
    <xf numFmtId="1" fontId="3" fillId="0" borderId="93" xfId="0" applyNumberFormat="1" applyFont="1" applyFill="1" applyBorder="1" applyAlignment="1" applyProtection="1">
      <alignment horizontal="center" vertical="center"/>
      <protection/>
    </xf>
    <xf numFmtId="190" fontId="3" fillId="0" borderId="9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vertical="center" wrapText="1"/>
    </xf>
    <xf numFmtId="0" fontId="3" fillId="0" borderId="51" xfId="0" applyFont="1" applyFill="1" applyBorder="1" applyAlignment="1">
      <alignment/>
    </xf>
    <xf numFmtId="49" fontId="12" fillId="0" borderId="85" xfId="0" applyNumberFormat="1" applyFont="1" applyFill="1" applyBorder="1" applyAlignment="1">
      <alignment vertical="center" wrapText="1"/>
    </xf>
    <xf numFmtId="49" fontId="12" fillId="0" borderId="39" xfId="0" applyNumberFormat="1" applyFont="1" applyFill="1" applyBorder="1" applyAlignment="1">
      <alignment vertical="center" wrapText="1"/>
    </xf>
    <xf numFmtId="49" fontId="12" fillId="0" borderId="95" xfId="0" applyNumberFormat="1" applyFont="1" applyFill="1" applyBorder="1" applyAlignment="1">
      <alignment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31" xfId="57" applyFont="1" applyFill="1" applyBorder="1" applyAlignment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1" fontId="3" fillId="0" borderId="84" xfId="0" applyNumberFormat="1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 wrapText="1"/>
    </xf>
    <xf numFmtId="190" fontId="11" fillId="0" borderId="55" xfId="0" applyNumberFormat="1" applyFont="1" applyFill="1" applyBorder="1" applyAlignment="1" applyProtection="1">
      <alignment horizontal="center" vertical="center"/>
      <protection/>
    </xf>
    <xf numFmtId="192" fontId="3" fillId="0" borderId="182" xfId="0" applyNumberFormat="1" applyFont="1" applyFill="1" applyBorder="1" applyAlignment="1" applyProtection="1">
      <alignment horizontal="center" vertical="center"/>
      <protection/>
    </xf>
    <xf numFmtId="0" fontId="3" fillId="0" borderId="84" xfId="0" applyFont="1" applyFill="1" applyBorder="1" applyAlignment="1">
      <alignment horizontal="center"/>
    </xf>
    <xf numFmtId="0" fontId="3" fillId="0" borderId="81" xfId="0" applyFont="1" applyFill="1" applyBorder="1" applyAlignment="1">
      <alignment vertical="center" wrapText="1"/>
    </xf>
    <xf numFmtId="0" fontId="3" fillId="0" borderId="84" xfId="0" applyFont="1" applyFill="1" applyBorder="1" applyAlignment="1">
      <alignment vertical="center" wrapText="1"/>
    </xf>
    <xf numFmtId="195" fontId="3" fillId="0" borderId="0" xfId="0" applyNumberFormat="1" applyFont="1" applyFill="1" applyBorder="1" applyAlignment="1" applyProtection="1">
      <alignment vertical="center"/>
      <protection/>
    </xf>
    <xf numFmtId="195" fontId="1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/>
    </xf>
    <xf numFmtId="192" fontId="1" fillId="0" borderId="0" xfId="0" applyNumberFormat="1" applyFont="1" applyFill="1" applyBorder="1" applyAlignment="1" applyProtection="1">
      <alignment vertical="center"/>
      <protection/>
    </xf>
    <xf numFmtId="195" fontId="1" fillId="0" borderId="0" xfId="0" applyNumberFormat="1" applyFont="1" applyFill="1" applyBorder="1" applyAlignment="1" applyProtection="1">
      <alignment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" fillId="0" borderId="151" xfId="0" applyNumberFormat="1" applyFont="1" applyFill="1" applyBorder="1" applyAlignment="1" applyProtection="1">
      <alignment horizontal="center" vertical="center"/>
      <protection/>
    </xf>
    <xf numFmtId="190" fontId="35" fillId="0" borderId="151" xfId="0" applyNumberFormat="1" applyFont="1" applyFill="1" applyBorder="1" applyAlignment="1" applyProtection="1">
      <alignment horizontal="center" vertical="center"/>
      <protection/>
    </xf>
    <xf numFmtId="0" fontId="8" fillId="0" borderId="151" xfId="0" applyFont="1" applyFill="1" applyBorder="1" applyAlignment="1">
      <alignment horizontal="center"/>
    </xf>
    <xf numFmtId="190" fontId="12" fillId="0" borderId="53" xfId="0" applyNumberFormat="1" applyFont="1" applyFill="1" applyBorder="1" applyAlignment="1" applyProtection="1">
      <alignment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19" fillId="0" borderId="122" xfId="0" applyFont="1" applyBorder="1" applyAlignment="1">
      <alignment horizontal="center" vertical="center" wrapText="1"/>
    </xf>
    <xf numFmtId="0" fontId="119" fillId="0" borderId="54" xfId="0" applyFont="1" applyBorder="1" applyAlignment="1">
      <alignment horizontal="center" vertical="center" wrapText="1"/>
    </xf>
    <xf numFmtId="0" fontId="119" fillId="0" borderId="80" xfId="0" applyFont="1" applyBorder="1" applyAlignment="1">
      <alignment horizontal="center" vertical="center" wrapText="1"/>
    </xf>
    <xf numFmtId="0" fontId="119" fillId="0" borderId="111" xfId="0" applyFont="1" applyBorder="1" applyAlignment="1">
      <alignment horizontal="center" vertical="center" wrapText="1"/>
    </xf>
    <xf numFmtId="0" fontId="119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3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4" xfId="0" applyNumberFormat="1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5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19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19" fillId="0" borderId="119" xfId="0" applyNumberFormat="1" applyFont="1" applyFill="1" applyBorder="1" applyAlignment="1">
      <alignment horizontal="center" vertical="center" wrapText="1"/>
    </xf>
    <xf numFmtId="1" fontId="119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4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3" xfId="0" applyFont="1" applyBorder="1" applyAlignment="1">
      <alignment horizontal="center" vertical="center" wrapText="1"/>
    </xf>
    <xf numFmtId="0" fontId="119" fillId="0" borderId="11" xfId="0" applyFont="1" applyBorder="1" applyAlignment="1">
      <alignment horizontal="center" vertical="center" wrapText="1"/>
    </xf>
    <xf numFmtId="0" fontId="119" fillId="0" borderId="18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4" xfId="0" applyFont="1" applyFill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0" fontId="2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15" fillId="0" borderId="187" xfId="0" applyFont="1" applyBorder="1" applyAlignment="1">
      <alignment horizontal="center" vertical="center" wrapText="1"/>
    </xf>
    <xf numFmtId="0" fontId="2" fillId="0" borderId="188" xfId="0" applyFont="1" applyBorder="1" applyAlignment="1">
      <alignment horizontal="center" wrapText="1"/>
    </xf>
    <xf numFmtId="0" fontId="15" fillId="0" borderId="187" xfId="0" applyFont="1" applyBorder="1" applyAlignment="1">
      <alignment horizont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5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19" fillId="0" borderId="186" xfId="0" applyFont="1" applyFill="1" applyBorder="1" applyAlignment="1">
      <alignment horizontal="center" vertical="center" wrapText="1"/>
    </xf>
    <xf numFmtId="0" fontId="119" fillId="0" borderId="187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19" fillId="0" borderId="189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119" fillId="0" borderId="184" xfId="0" applyFont="1" applyFill="1" applyBorder="1" applyAlignment="1">
      <alignment horizontal="center" vertical="center" wrapText="1"/>
    </xf>
    <xf numFmtId="0" fontId="2" fillId="0" borderId="183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0" fillId="0" borderId="181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190" fontId="3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Fill="1" applyBorder="1" applyAlignment="1" applyProtection="1">
      <alignment horizontal="right" vertical="center"/>
      <protection/>
    </xf>
    <xf numFmtId="0" fontId="0" fillId="0" borderId="111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192" fontId="3" fillId="0" borderId="89" xfId="0" applyNumberFormat="1" applyFont="1" applyFill="1" applyBorder="1" applyAlignment="1">
      <alignment horizontal="center" vertical="center" wrapText="1"/>
    </xf>
    <xf numFmtId="192" fontId="3" fillId="0" borderId="90" xfId="0" applyNumberFormat="1" applyFont="1" applyFill="1" applyBorder="1" applyAlignment="1">
      <alignment horizontal="center" vertical="center" wrapText="1"/>
    </xf>
    <xf numFmtId="192" fontId="3" fillId="0" borderId="178" xfId="0" applyNumberFormat="1" applyFont="1" applyFill="1" applyBorder="1" applyAlignment="1">
      <alignment horizontal="center" vertical="center" wrapText="1"/>
    </xf>
    <xf numFmtId="190" fontId="3" fillId="0" borderId="22" xfId="0" applyNumberFormat="1" applyFont="1" applyFill="1" applyBorder="1" applyAlignment="1" applyProtection="1">
      <alignment horizontal="center" vertical="center"/>
      <protection/>
    </xf>
    <xf numFmtId="190" fontId="3" fillId="0" borderId="191" xfId="0" applyNumberFormat="1" applyFont="1" applyFill="1" applyBorder="1" applyAlignment="1" applyProtection="1">
      <alignment horizontal="center" vertical="center"/>
      <protection/>
    </xf>
    <xf numFmtId="190" fontId="3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49" fontId="4" fillId="0" borderId="128" xfId="0" applyNumberFormat="1" applyFont="1" applyFill="1" applyBorder="1" applyAlignment="1">
      <alignment horizontal="center" vertical="center" wrapText="1"/>
    </xf>
    <xf numFmtId="0" fontId="3" fillId="0" borderId="99" xfId="57" applyNumberFormat="1" applyFont="1" applyFill="1" applyBorder="1" applyAlignment="1" applyProtection="1">
      <alignment horizontal="left" vertical="center" wrapText="1"/>
      <protection/>
    </xf>
    <xf numFmtId="0" fontId="3" fillId="0" borderId="119" xfId="57" applyNumberFormat="1" applyFont="1" applyFill="1" applyBorder="1" applyAlignment="1" applyProtection="1">
      <alignment horizontal="left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128" xfId="0" applyNumberFormat="1" applyFont="1" applyFill="1" applyBorder="1" applyAlignment="1" applyProtection="1">
      <alignment horizontal="center" vertical="center"/>
      <protection/>
    </xf>
    <xf numFmtId="49" fontId="3" fillId="0" borderId="192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49" fontId="3" fillId="0" borderId="99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190" fontId="3" fillId="0" borderId="32" xfId="0" applyNumberFormat="1" applyFont="1" applyFill="1" applyBorder="1" applyAlignment="1" applyProtection="1">
      <alignment horizontal="center" vertical="center"/>
      <protection/>
    </xf>
    <xf numFmtId="190" fontId="3" fillId="0" borderId="193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190" fontId="3" fillId="0" borderId="19" xfId="0" applyNumberFormat="1" applyFont="1" applyFill="1" applyBorder="1" applyAlignment="1" applyProtection="1">
      <alignment horizontal="center" vertical="center"/>
      <protection/>
    </xf>
    <xf numFmtId="190" fontId="3" fillId="0" borderId="130" xfId="0" applyNumberFormat="1" applyFont="1" applyFill="1" applyBorder="1" applyAlignment="1" applyProtection="1">
      <alignment horizontal="center" vertical="center" wrapText="1"/>
      <protection/>
    </xf>
    <xf numFmtId="190" fontId="3" fillId="0" borderId="129" xfId="0" applyNumberFormat="1" applyFont="1" applyFill="1" applyBorder="1" applyAlignment="1" applyProtection="1">
      <alignment horizontal="center" vertical="center" wrapText="1"/>
      <protection/>
    </xf>
    <xf numFmtId="190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130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49" fontId="4" fillId="0" borderId="130" xfId="0" applyNumberFormat="1" applyFont="1" applyFill="1" applyBorder="1" applyAlignment="1" applyProtection="1">
      <alignment horizontal="center" vertical="center"/>
      <protection/>
    </xf>
    <xf numFmtId="49" fontId="4" fillId="0" borderId="137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94" xfId="0" applyFont="1" applyFill="1" applyBorder="1" applyAlignment="1">
      <alignment horizontal="center" vertical="center" wrapText="1"/>
    </xf>
    <xf numFmtId="190" fontId="3" fillId="0" borderId="48" xfId="0" applyNumberFormat="1" applyFont="1" applyFill="1" applyBorder="1" applyAlignment="1" applyProtection="1">
      <alignment horizontal="center" vertical="center"/>
      <protection/>
    </xf>
    <xf numFmtId="190" fontId="4" fillId="0" borderId="130" xfId="0" applyNumberFormat="1" applyFont="1" applyFill="1" applyBorder="1" applyAlignment="1" applyProtection="1">
      <alignment horizontal="center" vertical="center"/>
      <protection/>
    </xf>
    <xf numFmtId="190" fontId="4" fillId="0" borderId="129" xfId="0" applyNumberFormat="1" applyFont="1" applyFill="1" applyBorder="1" applyAlignment="1" applyProtection="1">
      <alignment horizontal="center" vertical="center"/>
      <protection/>
    </xf>
    <xf numFmtId="190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9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5" xfId="0" applyNumberFormat="1" applyFont="1" applyFill="1" applyBorder="1" applyAlignment="1" applyProtection="1">
      <alignment horizontal="center" vertical="center"/>
      <protection/>
    </xf>
    <xf numFmtId="190" fontId="3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102" xfId="0" applyNumberFormat="1" applyFont="1" applyFill="1" applyBorder="1" applyAlignment="1">
      <alignment horizontal="center" vertical="center" wrapText="1"/>
    </xf>
    <xf numFmtId="192" fontId="4" fillId="0" borderId="28" xfId="0" applyNumberFormat="1" applyFont="1" applyFill="1" applyBorder="1" applyAlignment="1" applyProtection="1">
      <alignment horizontal="center" vertical="center" wrapText="1"/>
      <protection/>
    </xf>
    <xf numFmtId="192" fontId="36" fillId="0" borderId="28" xfId="0" applyNumberFormat="1" applyFont="1" applyFill="1" applyBorder="1" applyAlignment="1">
      <alignment horizontal="center" vertical="center" wrapText="1"/>
    </xf>
    <xf numFmtId="192" fontId="36" fillId="0" borderId="5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3" fillId="0" borderId="195" xfId="0" applyFont="1" applyFill="1" applyBorder="1" applyAlignment="1">
      <alignment horizontal="center" wrapText="1"/>
    </xf>
    <xf numFmtId="0" fontId="3" fillId="0" borderId="196" xfId="0" applyFont="1" applyFill="1" applyBorder="1" applyAlignment="1">
      <alignment horizontal="center" wrapText="1"/>
    </xf>
    <xf numFmtId="0" fontId="3" fillId="0" borderId="194" xfId="0" applyFont="1" applyFill="1" applyBorder="1" applyAlignment="1">
      <alignment horizontal="center" wrapText="1"/>
    </xf>
    <xf numFmtId="191" fontId="4" fillId="0" borderId="130" xfId="0" applyNumberFormat="1" applyFont="1" applyFill="1" applyBorder="1" applyAlignment="1" applyProtection="1">
      <alignment horizontal="center" vertical="center"/>
      <protection/>
    </xf>
    <xf numFmtId="191" fontId="4" fillId="0" borderId="129" xfId="0" applyNumberFormat="1" applyFont="1" applyFill="1" applyBorder="1" applyAlignment="1" applyProtection="1">
      <alignment horizontal="center" vertical="center"/>
      <protection/>
    </xf>
    <xf numFmtId="191" fontId="4" fillId="0" borderId="102" xfId="0" applyNumberFormat="1" applyFont="1" applyFill="1" applyBorder="1" applyAlignment="1" applyProtection="1">
      <alignment horizontal="center" vertical="center"/>
      <protection/>
    </xf>
    <xf numFmtId="191" fontId="4" fillId="0" borderId="128" xfId="0" applyNumberFormat="1" applyFont="1" applyFill="1" applyBorder="1" applyAlignment="1" applyProtection="1">
      <alignment horizontal="center" vertical="center"/>
      <protection/>
    </xf>
    <xf numFmtId="190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92" xfId="0" applyNumberFormat="1" applyFont="1" applyFill="1" applyBorder="1" applyAlignment="1">
      <alignment horizontal="left" vertical="center" wrapText="1"/>
    </xf>
    <xf numFmtId="49" fontId="3" fillId="0" borderId="169" xfId="0" applyNumberFormat="1" applyFont="1" applyFill="1" applyBorder="1" applyAlignment="1">
      <alignment horizontal="left" vertical="center" wrapText="1"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190" fontId="4" fillId="0" borderId="102" xfId="0" applyNumberFormat="1" applyFont="1" applyFill="1" applyBorder="1" applyAlignment="1" applyProtection="1">
      <alignment horizontal="center" vertical="center"/>
      <protection/>
    </xf>
    <xf numFmtId="19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20" xfId="0" applyNumberFormat="1" applyFont="1" applyFill="1" applyBorder="1" applyAlignment="1" applyProtection="1">
      <alignment horizontal="center" vertical="center" wrapText="1"/>
      <protection/>
    </xf>
    <xf numFmtId="190" fontId="3" fillId="0" borderId="10" xfId="0" applyNumberFormat="1" applyFont="1" applyFill="1" applyBorder="1" applyAlignment="1" applyProtection="1">
      <alignment horizontal="center" vertical="center" wrapText="1"/>
      <protection/>
    </xf>
    <xf numFmtId="190" fontId="3" fillId="0" borderId="18" xfId="0" applyNumberFormat="1" applyFont="1" applyFill="1" applyBorder="1" applyAlignment="1" applyProtection="1">
      <alignment horizontal="center" vertical="center" wrapText="1"/>
      <protection/>
    </xf>
    <xf numFmtId="190" fontId="3" fillId="0" borderId="87" xfId="0" applyNumberFormat="1" applyFont="1" applyFill="1" applyBorder="1" applyAlignment="1" applyProtection="1">
      <alignment horizontal="center" vertical="center" wrapText="1"/>
      <protection/>
    </xf>
    <xf numFmtId="190" fontId="3" fillId="0" borderId="25" xfId="0" applyNumberFormat="1" applyFont="1" applyFill="1" applyBorder="1" applyAlignment="1" applyProtection="1">
      <alignment horizontal="center" vertical="center" wrapText="1"/>
      <protection/>
    </xf>
    <xf numFmtId="190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1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97" xfId="0" applyNumberFormat="1" applyFont="1" applyFill="1" applyBorder="1" applyAlignment="1" applyProtection="1">
      <alignment horizontal="center" vertical="center" wrapText="1"/>
      <protection/>
    </xf>
    <xf numFmtId="190" fontId="3" fillId="0" borderId="198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190" fontId="3" fillId="0" borderId="164" xfId="0" applyNumberFormat="1" applyFont="1" applyFill="1" applyBorder="1" applyAlignment="1" applyProtection="1">
      <alignment horizontal="center" vertical="top" wrapText="1"/>
      <protection/>
    </xf>
    <xf numFmtId="190" fontId="3" fillId="0" borderId="90" xfId="0" applyNumberFormat="1" applyFont="1" applyFill="1" applyBorder="1" applyAlignment="1" applyProtection="1">
      <alignment horizontal="center" vertical="top" wrapText="1"/>
      <protection/>
    </xf>
    <xf numFmtId="190" fontId="3" fillId="0" borderId="162" xfId="0" applyNumberFormat="1" applyFont="1" applyFill="1" applyBorder="1" applyAlignment="1" applyProtection="1">
      <alignment horizontal="center" vertical="top" wrapText="1"/>
      <protection/>
    </xf>
    <xf numFmtId="190" fontId="3" fillId="0" borderId="110" xfId="0" applyNumberFormat="1" applyFont="1" applyFill="1" applyBorder="1" applyAlignment="1" applyProtection="1">
      <alignment horizontal="center" vertical="top" wrapText="1"/>
      <protection/>
    </xf>
    <xf numFmtId="190" fontId="3" fillId="0" borderId="111" xfId="0" applyNumberFormat="1" applyFont="1" applyFill="1" applyBorder="1" applyAlignment="1" applyProtection="1">
      <alignment horizontal="center" vertical="top" wrapText="1"/>
      <protection/>
    </xf>
    <xf numFmtId="190" fontId="3" fillId="0" borderId="140" xfId="0" applyNumberFormat="1" applyFont="1" applyFill="1" applyBorder="1" applyAlignment="1" applyProtection="1">
      <alignment horizontal="center" vertical="top" wrapText="1"/>
      <protection/>
    </xf>
    <xf numFmtId="19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30" xfId="0" applyFont="1" applyFill="1" applyBorder="1" applyAlignment="1">
      <alignment horizontal="center" wrapText="1"/>
    </xf>
    <xf numFmtId="0" fontId="4" fillId="0" borderId="129" xfId="0" applyFont="1" applyFill="1" applyBorder="1" applyAlignment="1">
      <alignment horizontal="center" wrapText="1"/>
    </xf>
    <xf numFmtId="0" fontId="4" fillId="0" borderId="128" xfId="0" applyFont="1" applyFill="1" applyBorder="1" applyAlignment="1">
      <alignment horizont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192" fontId="4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3" fillId="0" borderId="201" xfId="0" applyFont="1" applyFill="1" applyBorder="1" applyAlignment="1" applyProtection="1">
      <alignment horizontal="center" vertical="center"/>
      <protection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0" fontId="3" fillId="0" borderId="202" xfId="0" applyFont="1" applyFill="1" applyBorder="1" applyAlignment="1" applyProtection="1">
      <alignment horizontal="center" vertical="center"/>
      <protection/>
    </xf>
    <xf numFmtId="0" fontId="3" fillId="0" borderId="203" xfId="0" applyFont="1" applyFill="1" applyBorder="1" applyAlignment="1" applyProtection="1">
      <alignment horizontal="center" vertical="center"/>
      <protection/>
    </xf>
    <xf numFmtId="0" fontId="3" fillId="0" borderId="204" xfId="0" applyFont="1" applyFill="1" applyBorder="1" applyAlignment="1" applyProtection="1">
      <alignment horizontal="center" vertical="center"/>
      <protection/>
    </xf>
    <xf numFmtId="0" fontId="3" fillId="0" borderId="205" xfId="0" applyFont="1" applyFill="1" applyBorder="1" applyAlignment="1">
      <alignment horizontal="center" wrapText="1"/>
    </xf>
    <xf numFmtId="0" fontId="3" fillId="0" borderId="206" xfId="0" applyFont="1" applyFill="1" applyBorder="1" applyAlignment="1">
      <alignment horizontal="center" wrapText="1"/>
    </xf>
    <xf numFmtId="0" fontId="3" fillId="0" borderId="20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190" fontId="3" fillId="0" borderId="24" xfId="0" applyNumberFormat="1" applyFont="1" applyFill="1" applyBorder="1" applyAlignment="1" applyProtection="1">
      <alignment horizontal="center" vertical="center" wrapText="1"/>
      <protection/>
    </xf>
    <xf numFmtId="19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190" fontId="3" fillId="0" borderId="89" xfId="0" applyNumberFormat="1" applyFont="1" applyFill="1" applyBorder="1" applyAlignment="1" applyProtection="1">
      <alignment horizontal="center" vertical="center" wrapText="1"/>
      <protection/>
    </xf>
    <xf numFmtId="190" fontId="3" fillId="0" borderId="90" xfId="0" applyNumberFormat="1" applyFont="1" applyFill="1" applyBorder="1" applyAlignment="1" applyProtection="1">
      <alignment horizontal="center" vertical="center" wrapText="1"/>
      <protection/>
    </xf>
    <xf numFmtId="190" fontId="3" fillId="0" borderId="178" xfId="0" applyNumberFormat="1" applyFont="1" applyFill="1" applyBorder="1" applyAlignment="1" applyProtection="1">
      <alignment horizontal="center" vertical="center" wrapText="1"/>
      <protection/>
    </xf>
    <xf numFmtId="190" fontId="3" fillId="0" borderId="64" xfId="0" applyNumberFormat="1" applyFont="1" applyFill="1" applyBorder="1" applyAlignment="1" applyProtection="1">
      <alignment horizontal="center" vertical="center" wrapText="1"/>
      <protection/>
    </xf>
    <xf numFmtId="190" fontId="3" fillId="0" borderId="48" xfId="0" applyNumberFormat="1" applyFont="1" applyFill="1" applyBorder="1" applyAlignment="1" applyProtection="1">
      <alignment horizontal="center" vertical="center" wrapText="1"/>
      <protection/>
    </xf>
    <xf numFmtId="190" fontId="3" fillId="0" borderId="27" xfId="0" applyNumberFormat="1" applyFont="1" applyFill="1" applyBorder="1" applyAlignment="1" applyProtection="1">
      <alignment horizontal="center" vertical="center" wrapText="1"/>
      <protection/>
    </xf>
    <xf numFmtId="190" fontId="3" fillId="0" borderId="16" xfId="0" applyNumberFormat="1" applyFont="1" applyFill="1" applyBorder="1" applyAlignment="1" applyProtection="1">
      <alignment horizontal="center" vertical="center" wrapText="1"/>
      <protection/>
    </xf>
    <xf numFmtId="190" fontId="3" fillId="0" borderId="65" xfId="0" applyNumberFormat="1" applyFont="1" applyFill="1" applyBorder="1" applyAlignment="1" applyProtection="1">
      <alignment horizontal="center" vertical="center" wrapText="1"/>
      <protection/>
    </xf>
    <xf numFmtId="19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0" fontId="3" fillId="0" borderId="24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33" xfId="0" applyNumberFormat="1" applyFont="1" applyFill="1" applyBorder="1" applyAlignment="1" applyProtection="1">
      <alignment horizontal="center" vertical="center"/>
      <protection/>
    </xf>
    <xf numFmtId="190" fontId="3" fillId="0" borderId="89" xfId="0" applyNumberFormat="1" applyFont="1" applyFill="1" applyBorder="1" applyAlignment="1" applyProtection="1">
      <alignment horizontal="center" vertical="center"/>
      <protection/>
    </xf>
    <xf numFmtId="190" fontId="3" fillId="0" borderId="90" xfId="0" applyNumberFormat="1" applyFont="1" applyFill="1" applyBorder="1" applyAlignment="1" applyProtection="1">
      <alignment horizontal="center" vertical="center"/>
      <protection/>
    </xf>
    <xf numFmtId="190" fontId="3" fillId="0" borderId="178" xfId="0" applyNumberFormat="1" applyFont="1" applyFill="1" applyBorder="1" applyAlignment="1" applyProtection="1">
      <alignment horizontal="center" vertical="center"/>
      <protection/>
    </xf>
    <xf numFmtId="190" fontId="3" fillId="0" borderId="14" xfId="0" applyNumberFormat="1" applyFont="1" applyFill="1" applyBorder="1" applyAlignment="1" applyProtection="1">
      <alignment horizontal="center" vertical="center"/>
      <protection/>
    </xf>
    <xf numFmtId="190" fontId="3" fillId="0" borderId="20" xfId="0" applyNumberFormat="1" applyFont="1" applyFill="1" applyBorder="1" applyAlignment="1" applyProtection="1">
      <alignment horizontal="center" vertical="center"/>
      <protection/>
    </xf>
    <xf numFmtId="190" fontId="3" fillId="0" borderId="18" xfId="0" applyNumberFormat="1" applyFont="1" applyFill="1" applyBorder="1" applyAlignment="1" applyProtection="1">
      <alignment horizontal="center" vertical="center"/>
      <protection/>
    </xf>
    <xf numFmtId="191" fontId="11" fillId="0" borderId="130" xfId="0" applyNumberFormat="1" applyFont="1" applyFill="1" applyBorder="1" applyAlignment="1" applyProtection="1">
      <alignment horizontal="center" vertical="center"/>
      <protection/>
    </xf>
    <xf numFmtId="191" fontId="11" fillId="0" borderId="129" xfId="0" applyNumberFormat="1" applyFont="1" applyFill="1" applyBorder="1" applyAlignment="1" applyProtection="1">
      <alignment horizontal="center" vertical="center"/>
      <protection/>
    </xf>
    <xf numFmtId="191" fontId="11" fillId="0" borderId="90" xfId="0" applyNumberFormat="1" applyFont="1" applyFill="1" applyBorder="1" applyAlignment="1" applyProtection="1">
      <alignment horizontal="center" vertical="center"/>
      <protection/>
    </xf>
    <xf numFmtId="191" fontId="11" fillId="0" borderId="178" xfId="0" applyNumberFormat="1" applyFont="1" applyFill="1" applyBorder="1" applyAlignment="1" applyProtection="1">
      <alignment horizontal="center" vertical="center"/>
      <protection/>
    </xf>
    <xf numFmtId="0" fontId="4" fillId="0" borderId="19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5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1" fontId="11" fillId="0" borderId="145" xfId="0" applyNumberFormat="1" applyFont="1" applyFill="1" applyBorder="1" applyAlignment="1" applyProtection="1">
      <alignment horizontal="center" vertical="center"/>
      <protection/>
    </xf>
    <xf numFmtId="191" fontId="11" fillId="0" borderId="208" xfId="0" applyNumberFormat="1" applyFont="1" applyFill="1" applyBorder="1" applyAlignment="1" applyProtection="1">
      <alignment horizontal="center" vertical="center"/>
      <protection/>
    </xf>
    <xf numFmtId="191" fontId="11" fillId="0" borderId="209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0" fontId="11" fillId="0" borderId="130" xfId="0" applyNumberFormat="1" applyFont="1" applyFill="1" applyBorder="1" applyAlignment="1" applyProtection="1">
      <alignment horizontal="center" vertical="center"/>
      <protection/>
    </xf>
    <xf numFmtId="190" fontId="11" fillId="0" borderId="129" xfId="0" applyNumberFormat="1" applyFont="1" applyFill="1" applyBorder="1" applyAlignment="1" applyProtection="1">
      <alignment horizontal="center" vertical="center"/>
      <protection/>
    </xf>
    <xf numFmtId="190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1" fontId="11" fillId="0" borderId="161" xfId="0" applyNumberFormat="1" applyFont="1" applyFill="1" applyBorder="1" applyAlignment="1" applyProtection="1">
      <alignment horizontal="center" vertical="center"/>
      <protection/>
    </xf>
    <xf numFmtId="191" fontId="11" fillId="0" borderId="102" xfId="0" applyNumberFormat="1" applyFont="1" applyFill="1" applyBorder="1" applyAlignment="1" applyProtection="1">
      <alignment horizontal="center" vertical="center"/>
      <protection/>
    </xf>
    <xf numFmtId="191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2" fontId="4" fillId="0" borderId="123" xfId="0" applyNumberFormat="1" applyFont="1" applyFill="1" applyBorder="1" applyAlignment="1">
      <alignment horizontal="center" vertical="center" wrapText="1"/>
    </xf>
    <xf numFmtId="192" fontId="4" fillId="0" borderId="132" xfId="0" applyNumberFormat="1" applyFont="1" applyFill="1" applyBorder="1" applyAlignment="1">
      <alignment horizontal="center" vertical="center" wrapText="1"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8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210" xfId="0" applyFont="1" applyFill="1" applyBorder="1" applyAlignment="1" applyProtection="1">
      <alignment horizontal="center" vertical="center"/>
      <protection/>
    </xf>
    <xf numFmtId="0" fontId="3" fillId="0" borderId="211" xfId="0" applyFont="1" applyFill="1" applyBorder="1" applyAlignment="1" applyProtection="1">
      <alignment horizontal="center" vertical="center"/>
      <protection/>
    </xf>
    <xf numFmtId="190" fontId="3" fillId="0" borderId="161" xfId="0" applyNumberFormat="1" applyFont="1" applyFill="1" applyBorder="1" applyAlignment="1" applyProtection="1">
      <alignment horizontal="center" vertical="center" wrapText="1"/>
      <protection/>
    </xf>
    <xf numFmtId="190" fontId="3" fillId="0" borderId="102" xfId="0" applyNumberFormat="1" applyFont="1" applyFill="1" applyBorder="1" applyAlignment="1" applyProtection="1">
      <alignment horizontal="center" vertical="center" wrapText="1"/>
      <protection/>
    </xf>
    <xf numFmtId="190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>
      <alignment horizontal="center" vertical="center" wrapText="1"/>
    </xf>
    <xf numFmtId="0" fontId="3" fillId="0" borderId="212" xfId="0" applyNumberFormat="1" applyFont="1" applyFill="1" applyBorder="1" applyAlignment="1" applyProtection="1">
      <alignment horizontal="center" vertical="center"/>
      <protection/>
    </xf>
    <xf numFmtId="0" fontId="11" fillId="0" borderId="213" xfId="0" applyFont="1" applyFill="1" applyBorder="1" applyAlignment="1">
      <alignment horizontal="center" vertical="center" wrapText="1"/>
    </xf>
    <xf numFmtId="0" fontId="11" fillId="0" borderId="214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2" fontId="4" fillId="0" borderId="16" xfId="0" applyNumberFormat="1" applyFont="1" applyFill="1" applyBorder="1" applyAlignment="1" applyProtection="1">
      <alignment horizontal="center" vertical="center" wrapText="1"/>
      <protection/>
    </xf>
    <xf numFmtId="192" fontId="28" fillId="0" borderId="16" xfId="0" applyNumberFormat="1" applyFont="1" applyBorder="1" applyAlignment="1">
      <alignment horizontal="center" vertical="center" wrapText="1"/>
    </xf>
    <xf numFmtId="192" fontId="28" fillId="0" borderId="16" xfId="0" applyNumberFormat="1" applyFont="1" applyFill="1" applyBorder="1" applyAlignment="1">
      <alignment horizontal="center" vertical="center" wrapText="1"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5" xfId="0" applyFont="1" applyFill="1" applyBorder="1" applyAlignment="1">
      <alignment horizontal="center" wrapText="1"/>
    </xf>
    <xf numFmtId="0" fontId="3" fillId="0" borderId="216" xfId="0" applyFont="1" applyFill="1" applyBorder="1" applyAlignment="1">
      <alignment horizontal="center" wrapText="1"/>
    </xf>
    <xf numFmtId="0" fontId="3" fillId="0" borderId="217" xfId="0" applyFont="1" applyFill="1" applyBorder="1" applyAlignment="1">
      <alignment horizontal="center" wrapText="1"/>
    </xf>
    <xf numFmtId="192" fontId="0" fillId="5" borderId="0" xfId="0" applyNumberFormat="1" applyFill="1" applyAlignment="1">
      <alignment horizontal="center"/>
    </xf>
    <xf numFmtId="192" fontId="0" fillId="5" borderId="111" xfId="0" applyNumberFormat="1" applyFill="1" applyBorder="1" applyAlignment="1">
      <alignment horizontal="center"/>
    </xf>
    <xf numFmtId="192" fontId="0" fillId="5" borderId="42" xfId="0" applyNumberFormat="1" applyFill="1" applyBorder="1" applyAlignment="1">
      <alignment horizontal="center" vertical="center"/>
    </xf>
    <xf numFmtId="192" fontId="0" fillId="5" borderId="71" xfId="0" applyNumberFormat="1" applyFill="1" applyBorder="1" applyAlignment="1">
      <alignment horizontal="center" vertical="center"/>
    </xf>
    <xf numFmtId="192" fontId="0" fillId="0" borderId="34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 wrapText="1"/>
    </xf>
    <xf numFmtId="192" fontId="28" fillId="0" borderId="89" xfId="0" applyNumberFormat="1" applyFont="1" applyBorder="1" applyAlignment="1">
      <alignment horizontal="center"/>
    </xf>
    <xf numFmtId="192" fontId="28" fillId="0" borderId="90" xfId="0" applyNumberFormat="1" applyFont="1" applyBorder="1" applyAlignment="1">
      <alignment horizontal="center"/>
    </xf>
    <xf numFmtId="192" fontId="28" fillId="0" borderId="178" xfId="0" applyNumberFormat="1" applyFont="1" applyBorder="1" applyAlignment="1">
      <alignment horizontal="center"/>
    </xf>
    <xf numFmtId="192" fontId="28" fillId="0" borderId="98" xfId="0" applyNumberFormat="1" applyFont="1" applyBorder="1" applyAlignment="1">
      <alignment horizontal="center"/>
    </xf>
    <xf numFmtId="192" fontId="28" fillId="0" borderId="113" xfId="0" applyNumberFormat="1" applyFont="1" applyBorder="1" applyAlignment="1">
      <alignment horizontal="center"/>
    </xf>
    <xf numFmtId="192" fontId="28" fillId="0" borderId="125" xfId="0" applyNumberFormat="1" applyFont="1" applyBorder="1" applyAlignment="1">
      <alignment horizontal="center"/>
    </xf>
    <xf numFmtId="192" fontId="28" fillId="0" borderId="192" xfId="0" applyNumberFormat="1" applyFont="1" applyBorder="1" applyAlignment="1">
      <alignment horizontal="center"/>
    </xf>
    <xf numFmtId="192" fontId="28" fillId="0" borderId="111" xfId="0" applyNumberFormat="1" applyFont="1" applyBorder="1" applyAlignment="1">
      <alignment horizontal="center"/>
    </xf>
    <xf numFmtId="192" fontId="28" fillId="0" borderId="169" xfId="0" applyNumberFormat="1" applyFont="1" applyBorder="1" applyAlignment="1">
      <alignment horizontal="center"/>
    </xf>
    <xf numFmtId="192" fontId="0" fillId="0" borderId="42" xfId="0" applyNumberFormat="1" applyBorder="1" applyAlignment="1">
      <alignment horizontal="center"/>
    </xf>
    <xf numFmtId="49" fontId="118" fillId="6" borderId="119" xfId="0" applyNumberFormat="1" applyFont="1" applyFill="1" applyBorder="1" applyAlignment="1">
      <alignment horizontal="center" vertical="center"/>
    </xf>
    <xf numFmtId="49" fontId="118" fillId="6" borderId="111" xfId="0" applyNumberFormat="1" applyFont="1" applyFill="1" applyBorder="1" applyAlignment="1">
      <alignment horizontal="center" vertical="center"/>
    </xf>
    <xf numFmtId="0" fontId="4" fillId="0" borderId="164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2" xfId="0" applyNumberFormat="1" applyFont="1" applyFill="1" applyBorder="1" applyAlignment="1" applyProtection="1">
      <alignment horizontal="center" vertical="center"/>
      <protection/>
    </xf>
    <xf numFmtId="190" fontId="3" fillId="0" borderId="134" xfId="0" applyNumberFormat="1" applyFont="1" applyFill="1" applyBorder="1" applyAlignment="1" applyProtection="1">
      <alignment horizontal="center" vertical="center" wrapText="1"/>
      <protection/>
    </xf>
    <xf numFmtId="190" fontId="3" fillId="0" borderId="101" xfId="0" applyNumberFormat="1" applyFont="1" applyFill="1" applyBorder="1" applyAlignment="1" applyProtection="1">
      <alignment horizontal="center" vertical="center" wrapText="1"/>
      <protection/>
    </xf>
    <xf numFmtId="190" fontId="4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82" xfId="0" applyNumberFormat="1" applyFont="1" applyFill="1" applyBorder="1" applyAlignment="1">
      <alignment horizontal="center" vertical="center" wrapText="1"/>
    </xf>
    <xf numFmtId="190" fontId="2" fillId="0" borderId="122" xfId="0" applyNumberFormat="1" applyFont="1" applyFill="1" applyBorder="1" applyAlignment="1">
      <alignment horizontal="center" vertical="center" wrapText="1"/>
    </xf>
    <xf numFmtId="190" fontId="2" fillId="0" borderId="133" xfId="0" applyNumberFormat="1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9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190" fontId="12" fillId="0" borderId="130" xfId="0" applyNumberFormat="1" applyFont="1" applyFill="1" applyBorder="1" applyAlignment="1" applyProtection="1">
      <alignment horizontal="center" vertical="center"/>
      <protection/>
    </xf>
    <xf numFmtId="190" fontId="12" fillId="0" borderId="129" xfId="0" applyNumberFormat="1" applyFont="1" applyFill="1" applyBorder="1" applyAlignment="1" applyProtection="1">
      <alignment horizontal="center" vertical="center"/>
      <protection/>
    </xf>
    <xf numFmtId="190" fontId="12" fillId="0" borderId="102" xfId="0" applyNumberFormat="1" applyFont="1" applyFill="1" applyBorder="1" applyAlignment="1" applyProtection="1">
      <alignment horizontal="center" vertical="center"/>
      <protection/>
    </xf>
    <xf numFmtId="190" fontId="12" fillId="0" borderId="106" xfId="0" applyNumberFormat="1" applyFont="1" applyFill="1" applyBorder="1" applyAlignment="1" applyProtection="1">
      <alignment horizontal="center" vertical="center"/>
      <protection/>
    </xf>
    <xf numFmtId="190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90" fontId="2" fillId="0" borderId="181" xfId="0" applyNumberFormat="1" applyFont="1" applyFill="1" applyBorder="1" applyAlignment="1">
      <alignment horizontal="center" vertical="center" wrapText="1"/>
    </xf>
    <xf numFmtId="190" fontId="2" fillId="0" borderId="180" xfId="0" applyNumberFormat="1" applyFont="1" applyFill="1" applyBorder="1" applyAlignment="1">
      <alignment horizontal="center" vertical="center" wrapText="1"/>
    </xf>
    <xf numFmtId="190" fontId="2" fillId="0" borderId="190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tabSelected="1" view="pageBreakPreview" zoomScale="70" zoomScaleNormal="50" zoomScaleSheetLayoutView="70" zoomScalePageLayoutView="0" workbookViewId="0" topLeftCell="A1">
      <selection activeCell="A7" sqref="A7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626"/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6"/>
      <c r="P2" s="1625" t="s">
        <v>122</v>
      </c>
      <c r="Q2" s="1625"/>
      <c r="R2" s="1625"/>
      <c r="S2" s="1625"/>
      <c r="T2" s="1625"/>
      <c r="U2" s="1625"/>
      <c r="V2" s="1625"/>
      <c r="W2" s="1625"/>
      <c r="X2" s="1625"/>
      <c r="Y2" s="1625"/>
      <c r="Z2" s="1625"/>
      <c r="AA2" s="1625"/>
      <c r="AB2" s="1625"/>
      <c r="AC2" s="1625"/>
      <c r="AD2" s="1625"/>
      <c r="AE2" s="1625"/>
      <c r="AF2" s="1625"/>
      <c r="AG2" s="1625"/>
      <c r="AH2" s="1625"/>
      <c r="AI2" s="1625"/>
      <c r="AJ2" s="1625"/>
      <c r="AK2" s="1625"/>
      <c r="AL2" s="1625"/>
      <c r="AM2" s="1625"/>
      <c r="AN2" s="1625"/>
      <c r="AO2" s="1624"/>
      <c r="AP2" s="1624"/>
      <c r="AQ2" s="1624"/>
      <c r="AR2" s="1624"/>
      <c r="AS2" s="1624"/>
      <c r="AT2" s="1624"/>
      <c r="AU2" s="1624"/>
      <c r="AV2" s="1624"/>
      <c r="AW2" s="1624"/>
      <c r="AX2" s="1624"/>
      <c r="AY2" s="1624"/>
      <c r="AZ2" s="1624"/>
      <c r="BA2" s="1624"/>
    </row>
    <row r="3" spans="1:53" ht="30" customHeight="1">
      <c r="A3" s="1557" t="s">
        <v>302</v>
      </c>
      <c r="B3" s="1557"/>
      <c r="C3" s="1557"/>
      <c r="D3" s="1557"/>
      <c r="E3" s="1557"/>
      <c r="F3" s="1557"/>
      <c r="G3" s="1557"/>
      <c r="H3" s="1557"/>
      <c r="I3" s="1557"/>
      <c r="J3" s="1557"/>
      <c r="K3" s="1557"/>
      <c r="L3" s="1557"/>
      <c r="M3" s="1557"/>
      <c r="N3" s="1557"/>
      <c r="O3" s="1557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24"/>
      <c r="AP3" s="1624"/>
      <c r="AQ3" s="1624"/>
      <c r="AR3" s="1624"/>
      <c r="AS3" s="1624"/>
      <c r="AT3" s="1624"/>
      <c r="AU3" s="1624"/>
      <c r="AV3" s="1624"/>
      <c r="AW3" s="1624"/>
      <c r="AX3" s="1624"/>
      <c r="AY3" s="1624"/>
      <c r="AZ3" s="1624"/>
      <c r="BA3" s="1624"/>
    </row>
    <row r="4" spans="1:53" ht="27" customHeight="1">
      <c r="A4" s="1557" t="s">
        <v>303</v>
      </c>
      <c r="B4" s="1557"/>
      <c r="C4" s="1557"/>
      <c r="D4" s="1557"/>
      <c r="E4" s="1557"/>
      <c r="F4" s="1557"/>
      <c r="G4" s="1557"/>
      <c r="H4" s="1557"/>
      <c r="I4" s="1557"/>
      <c r="J4" s="1557"/>
      <c r="K4" s="1557"/>
      <c r="L4" s="1557"/>
      <c r="M4" s="1557"/>
      <c r="N4" s="1557"/>
      <c r="O4" s="1557"/>
      <c r="P4" s="1627" t="s">
        <v>1</v>
      </c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7"/>
      <c r="AM4" s="1627"/>
      <c r="AN4" s="1627"/>
      <c r="AO4" s="1624"/>
      <c r="AP4" s="1624"/>
      <c r="AQ4" s="1624"/>
      <c r="AR4" s="1624"/>
      <c r="AS4" s="1624"/>
      <c r="AT4" s="1624"/>
      <c r="AU4" s="1624"/>
      <c r="AV4" s="1624"/>
      <c r="AW4" s="1624"/>
      <c r="AX4" s="1624"/>
      <c r="AY4" s="1624"/>
      <c r="AZ4" s="1624"/>
      <c r="BA4" s="1624"/>
    </row>
    <row r="5" spans="1:53" ht="26.25" customHeight="1">
      <c r="A5" s="1573" t="s">
        <v>632</v>
      </c>
      <c r="B5" s="1573"/>
      <c r="C5" s="1573"/>
      <c r="D5" s="1573"/>
      <c r="E5" s="1573"/>
      <c r="F5" s="1573"/>
      <c r="G5" s="1573"/>
      <c r="H5" s="1573"/>
      <c r="I5" s="1573"/>
      <c r="J5" s="1573"/>
      <c r="K5" s="1573"/>
      <c r="L5" s="1573"/>
      <c r="M5" s="1573"/>
      <c r="N5" s="1573"/>
      <c r="O5" s="1573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75" t="s">
        <v>301</v>
      </c>
      <c r="AO5" s="1575"/>
      <c r="AP5" s="1575"/>
      <c r="AQ5" s="1575"/>
      <c r="AR5" s="1575"/>
      <c r="AS5" s="1575"/>
      <c r="AT5" s="1575"/>
      <c r="AU5" s="1575"/>
      <c r="AV5" s="1575"/>
      <c r="AW5" s="1575"/>
      <c r="AX5" s="1575"/>
      <c r="AY5" s="1575"/>
      <c r="AZ5" s="1575"/>
      <c r="BA5" s="1575"/>
    </row>
    <row r="6" spans="1:53" s="2" customFormat="1" ht="23.25" customHeight="1">
      <c r="A6" s="1574" t="s">
        <v>633</v>
      </c>
      <c r="B6" s="1574"/>
      <c r="C6" s="1574"/>
      <c r="D6" s="1574"/>
      <c r="E6" s="1574"/>
      <c r="F6" s="1574"/>
      <c r="G6" s="1574"/>
      <c r="H6" s="1574"/>
      <c r="I6" s="1574"/>
      <c r="J6" s="1574"/>
      <c r="K6" s="1574"/>
      <c r="L6" s="1574"/>
      <c r="M6" s="1574"/>
      <c r="N6" s="1574"/>
      <c r="O6" s="1574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75"/>
      <c r="AO6" s="1575"/>
      <c r="AP6" s="1575"/>
      <c r="AQ6" s="1575"/>
      <c r="AR6" s="1575"/>
      <c r="AS6" s="1575"/>
      <c r="AT6" s="1575"/>
      <c r="AU6" s="1575"/>
      <c r="AV6" s="1575"/>
      <c r="AW6" s="1575"/>
      <c r="AX6" s="1575"/>
      <c r="AY6" s="1575"/>
      <c r="AZ6" s="1575"/>
      <c r="BA6" s="1575"/>
    </row>
    <row r="7" spans="1:53" s="2" customFormat="1" ht="22.5" customHeight="1">
      <c r="A7" s="900"/>
      <c r="B7" s="900"/>
      <c r="C7" s="900"/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899"/>
      <c r="AJ7" s="899"/>
      <c r="AK7" s="899"/>
      <c r="AL7" s="899"/>
      <c r="AM7" s="899"/>
      <c r="AN7" s="1575"/>
      <c r="AO7" s="1575"/>
      <c r="AP7" s="1575"/>
      <c r="AQ7" s="1575"/>
      <c r="AR7" s="1575"/>
      <c r="AS7" s="1575"/>
      <c r="AT7" s="1575"/>
      <c r="AU7" s="1575"/>
      <c r="AV7" s="1575"/>
      <c r="AW7" s="1575"/>
      <c r="AX7" s="1575"/>
      <c r="AY7" s="1575"/>
      <c r="AZ7" s="1575"/>
      <c r="BA7" s="1575"/>
    </row>
    <row r="8" spans="1:53" s="2" customFormat="1" ht="27" customHeight="1">
      <c r="A8" s="1557" t="s">
        <v>0</v>
      </c>
      <c r="B8" s="1557"/>
      <c r="C8" s="1557"/>
      <c r="D8" s="1557"/>
      <c r="E8" s="1557"/>
      <c r="F8" s="1557"/>
      <c r="G8" s="1557"/>
      <c r="H8" s="1557"/>
      <c r="I8" s="1557"/>
      <c r="J8" s="1557"/>
      <c r="K8" s="1557"/>
      <c r="L8" s="1557"/>
      <c r="M8" s="1557"/>
      <c r="N8" s="1557"/>
      <c r="O8" s="1557"/>
      <c r="P8" s="1628" t="s">
        <v>132</v>
      </c>
      <c r="Q8" s="1629"/>
      <c r="R8" s="1629"/>
      <c r="S8" s="1629"/>
      <c r="T8" s="1629"/>
      <c r="U8" s="1629"/>
      <c r="V8" s="1629"/>
      <c r="W8" s="1629"/>
      <c r="X8" s="1629"/>
      <c r="Y8" s="1629"/>
      <c r="Z8" s="1629"/>
      <c r="AA8" s="1629"/>
      <c r="AB8" s="1629"/>
      <c r="AC8" s="1629"/>
      <c r="AD8" s="1629"/>
      <c r="AE8" s="1629"/>
      <c r="AF8" s="1629"/>
      <c r="AG8" s="1629"/>
      <c r="AH8" s="1629"/>
      <c r="AI8" s="1629"/>
      <c r="AJ8" s="1629"/>
      <c r="AK8" s="1629"/>
      <c r="AL8" s="1629"/>
      <c r="AM8" s="1629"/>
      <c r="AN8" s="1571" t="s">
        <v>380</v>
      </c>
      <c r="AO8" s="1572"/>
      <c r="AP8" s="1572"/>
      <c r="AQ8" s="1572"/>
      <c r="AR8" s="1572"/>
      <c r="AS8" s="1572"/>
      <c r="AT8" s="1572"/>
      <c r="AU8" s="1572"/>
      <c r="AV8" s="1572"/>
      <c r="AW8" s="1572"/>
      <c r="AX8" s="1572"/>
      <c r="AY8" s="1572"/>
      <c r="AZ8" s="1572"/>
      <c r="BA8" s="1572"/>
    </row>
    <row r="9" spans="1:53" s="2" customFormat="1" ht="27.75" customHeight="1">
      <c r="A9" s="1557" t="s">
        <v>304</v>
      </c>
      <c r="B9" s="1557"/>
      <c r="C9" s="1557"/>
      <c r="D9" s="1557"/>
      <c r="E9" s="1557"/>
      <c r="F9" s="1557"/>
      <c r="G9" s="1557"/>
      <c r="H9" s="1557"/>
      <c r="I9" s="1557"/>
      <c r="J9" s="1557"/>
      <c r="K9" s="1557"/>
      <c r="L9" s="1557"/>
      <c r="M9" s="1557"/>
      <c r="N9" s="1557"/>
      <c r="O9" s="1557"/>
      <c r="P9" s="1575" t="s">
        <v>131</v>
      </c>
      <c r="Q9" s="1578"/>
      <c r="R9" s="1578"/>
      <c r="S9" s="1578"/>
      <c r="T9" s="1578"/>
      <c r="U9" s="1578"/>
      <c r="V9" s="1578"/>
      <c r="W9" s="1578"/>
      <c r="X9" s="1578"/>
      <c r="Y9" s="1578"/>
      <c r="Z9" s="1578"/>
      <c r="AA9" s="157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48.75" customHeight="1">
      <c r="P10" s="1577" t="s">
        <v>613</v>
      </c>
      <c r="Q10" s="1578"/>
      <c r="R10" s="1578"/>
      <c r="S10" s="1578"/>
      <c r="T10" s="1578"/>
      <c r="U10" s="1578"/>
      <c r="V10" s="1578"/>
      <c r="W10" s="1578"/>
      <c r="X10" s="1578"/>
      <c r="Y10" s="1578"/>
      <c r="Z10" s="1578"/>
      <c r="AA10" s="1578"/>
      <c r="AB10" s="1578"/>
      <c r="AC10" s="1578"/>
      <c r="AD10" s="1578"/>
      <c r="AE10" s="1578"/>
      <c r="AF10" s="1578"/>
      <c r="AG10" s="1578"/>
      <c r="AH10" s="1578"/>
      <c r="AI10" s="1578"/>
      <c r="AJ10" s="1578"/>
      <c r="AK10" s="1578"/>
      <c r="AL10" s="157"/>
      <c r="AM10" s="157"/>
      <c r="AN10" s="1576" t="s">
        <v>130</v>
      </c>
      <c r="AO10" s="1576"/>
      <c r="AP10" s="1576"/>
      <c r="AQ10" s="1576"/>
      <c r="AR10" s="1576"/>
      <c r="AS10" s="1576"/>
      <c r="AT10" s="1576"/>
      <c r="AU10" s="1576"/>
      <c r="AV10" s="1576"/>
      <c r="AW10" s="1576"/>
      <c r="AX10" s="1576"/>
      <c r="AY10" s="1576"/>
      <c r="AZ10" s="1576"/>
      <c r="BA10" s="1576"/>
    </row>
    <row r="11" spans="16:53" s="2" customFormat="1" ht="27.75" customHeight="1">
      <c r="P11" s="1577" t="s">
        <v>612</v>
      </c>
      <c r="Q11" s="1578"/>
      <c r="R11" s="1578"/>
      <c r="S11" s="1578"/>
      <c r="T11" s="1578"/>
      <c r="U11" s="1578"/>
      <c r="V11" s="1578"/>
      <c r="W11" s="1578"/>
      <c r="X11" s="1578"/>
      <c r="Y11" s="1578"/>
      <c r="Z11" s="1578"/>
      <c r="AA11" s="1578"/>
      <c r="AB11" s="1578"/>
      <c r="AC11" s="1578"/>
      <c r="AD11" s="1578"/>
      <c r="AE11" s="1578"/>
      <c r="AF11" s="1578"/>
      <c r="AG11" s="1578"/>
      <c r="AH11" s="1578"/>
      <c r="AI11" s="1578"/>
      <c r="AJ11" s="1578"/>
      <c r="AK11" s="1579"/>
      <c r="AL11" s="157"/>
      <c r="AM11" s="157"/>
      <c r="AN11" s="1545"/>
      <c r="AO11" s="1545"/>
      <c r="AP11" s="1545"/>
      <c r="AQ11" s="1545"/>
      <c r="AR11" s="1545"/>
      <c r="AS11" s="1545"/>
      <c r="AT11" s="1545"/>
      <c r="AU11" s="1545"/>
      <c r="AV11" s="1545"/>
      <c r="AW11" s="1545"/>
      <c r="AX11" s="1545"/>
      <c r="AY11" s="1545"/>
      <c r="AZ11" s="1545"/>
      <c r="BA11" s="1545"/>
    </row>
    <row r="12" spans="16:53" s="2" customFormat="1" ht="27.75" customHeight="1">
      <c r="P12" s="1579"/>
      <c r="Q12" s="1579"/>
      <c r="R12" s="1579"/>
      <c r="S12" s="1579"/>
      <c r="T12" s="1579"/>
      <c r="U12" s="1579"/>
      <c r="V12" s="1579"/>
      <c r="W12" s="1579"/>
      <c r="X12" s="1579"/>
      <c r="Y12" s="1579"/>
      <c r="Z12" s="1579"/>
      <c r="AA12" s="1579"/>
      <c r="AB12" s="1579"/>
      <c r="AC12" s="1579"/>
      <c r="AD12" s="1579"/>
      <c r="AE12" s="1579"/>
      <c r="AF12" s="1579"/>
      <c r="AG12" s="1579"/>
      <c r="AH12" s="1579"/>
      <c r="AI12" s="1579"/>
      <c r="AJ12" s="1579"/>
      <c r="AK12" s="1579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57" customHeight="1">
      <c r="P13" s="1570" t="s">
        <v>501</v>
      </c>
      <c r="Q13" s="1570"/>
      <c r="R13" s="1570"/>
      <c r="S13" s="1570"/>
      <c r="T13" s="1570"/>
      <c r="U13" s="1570"/>
      <c r="V13" s="1570"/>
      <c r="W13" s="1570"/>
      <c r="X13" s="1570"/>
      <c r="Y13" s="1570"/>
      <c r="Z13" s="1570"/>
      <c r="AA13" s="1570"/>
      <c r="AB13" s="1570"/>
      <c r="AC13" s="1570"/>
      <c r="AD13" s="1570"/>
      <c r="AE13" s="1570"/>
      <c r="AF13" s="1570"/>
      <c r="AG13" s="1570"/>
      <c r="AH13" s="1570"/>
      <c r="AI13" s="1570"/>
      <c r="AJ13" s="1570"/>
      <c r="AK13" s="1570"/>
      <c r="AL13" s="1570"/>
      <c r="AM13" s="1570"/>
      <c r="AN13" s="1570"/>
      <c r="AO13" s="1598"/>
      <c r="AP13" s="1598"/>
      <c r="AQ13" s="1598"/>
      <c r="AR13" s="1598"/>
      <c r="AS13" s="1598"/>
      <c r="AT13" s="1598"/>
      <c r="AU13" s="1598"/>
      <c r="AV13" s="1598"/>
      <c r="AW13" s="1598"/>
      <c r="AX13" s="1598"/>
      <c r="AY13" s="1598"/>
      <c r="AZ13" s="1598"/>
      <c r="BA13" s="1598"/>
    </row>
    <row r="14" spans="16:53" s="2" customFormat="1" ht="10.5" customHeight="1">
      <c r="P14" s="1543"/>
      <c r="Q14" s="1544"/>
      <c r="R14" s="1544"/>
      <c r="S14" s="1544"/>
      <c r="T14" s="1544"/>
      <c r="U14" s="1544"/>
      <c r="V14" s="1544"/>
      <c r="W14" s="1544"/>
      <c r="X14" s="1544"/>
      <c r="Y14" s="1544"/>
      <c r="Z14" s="1544"/>
      <c r="AA14" s="1544"/>
      <c r="AB14" s="1544"/>
      <c r="AC14" s="1544"/>
      <c r="AD14" s="1544"/>
      <c r="AE14" s="1544"/>
      <c r="AF14" s="1544"/>
      <c r="AG14" s="1544"/>
      <c r="AH14" s="1544"/>
      <c r="AI14" s="1544"/>
      <c r="AJ14" s="1544"/>
      <c r="AK14" s="1544"/>
      <c r="AL14" s="1544"/>
      <c r="AM14" s="1544"/>
      <c r="AN14" s="1545"/>
      <c r="AO14" s="1545"/>
      <c r="AP14" s="154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610"/>
      <c r="Q15" s="1610"/>
      <c r="R15" s="1610"/>
      <c r="S15" s="1610"/>
      <c r="T15" s="1610"/>
      <c r="U15" s="1610"/>
      <c r="V15" s="1610"/>
      <c r="W15" s="1610"/>
      <c r="X15" s="1610"/>
      <c r="Y15" s="1610"/>
      <c r="Z15" s="1610"/>
      <c r="AA15" s="1610"/>
      <c r="AB15" s="1610"/>
      <c r="AC15" s="1610"/>
      <c r="AD15" s="1610"/>
      <c r="AE15" s="1610"/>
      <c r="AF15" s="1610"/>
      <c r="AG15" s="1610"/>
      <c r="AH15" s="1610"/>
      <c r="AI15" s="1610"/>
      <c r="AJ15" s="1610"/>
      <c r="AK15" s="1610"/>
      <c r="AL15" s="1610"/>
      <c r="AM15" s="1610"/>
      <c r="AN15" s="1610"/>
      <c r="AO15" s="1610"/>
      <c r="AP15" s="1610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541" t="s">
        <v>129</v>
      </c>
      <c r="Q16" s="1542"/>
      <c r="R16" s="1542"/>
      <c r="S16" s="1542"/>
      <c r="T16" s="1542"/>
      <c r="U16" s="1542"/>
      <c r="V16" s="1542"/>
      <c r="W16" s="1542"/>
      <c r="X16" s="1542"/>
      <c r="Y16" s="1542"/>
      <c r="Z16" s="1542"/>
      <c r="AA16" s="1542"/>
      <c r="AB16" s="1542"/>
      <c r="AC16" s="1542"/>
      <c r="AD16" s="1542"/>
      <c r="AE16" s="1542"/>
      <c r="AF16" s="1542"/>
      <c r="AG16" s="1542"/>
      <c r="AH16" s="1542"/>
      <c r="AI16" s="1542"/>
      <c r="AJ16" s="1542"/>
      <c r="AK16" s="1542"/>
      <c r="AL16" s="1542"/>
      <c r="AM16" s="1542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599" t="s">
        <v>594</v>
      </c>
      <c r="B18" s="1599"/>
      <c r="C18" s="1599"/>
      <c r="D18" s="1599"/>
      <c r="E18" s="1599"/>
      <c r="F18" s="1599"/>
      <c r="G18" s="1599"/>
      <c r="H18" s="1599"/>
      <c r="I18" s="1599"/>
      <c r="J18" s="1599"/>
      <c r="K18" s="1599"/>
      <c r="L18" s="1599"/>
      <c r="M18" s="1599"/>
      <c r="N18" s="1599"/>
      <c r="O18" s="1599"/>
      <c r="P18" s="1599"/>
      <c r="Q18" s="1599"/>
      <c r="R18" s="1599"/>
      <c r="S18" s="1599"/>
      <c r="T18" s="1599"/>
      <c r="U18" s="1599"/>
      <c r="V18" s="1599"/>
      <c r="W18" s="1599"/>
      <c r="X18" s="1599"/>
      <c r="Y18" s="1599"/>
      <c r="Z18" s="1599"/>
      <c r="AA18" s="1599"/>
      <c r="AB18" s="1599"/>
      <c r="AC18" s="1599"/>
      <c r="AD18" s="1599"/>
      <c r="AE18" s="1599"/>
      <c r="AF18" s="1599"/>
      <c r="AG18" s="1599"/>
      <c r="AH18" s="1599"/>
      <c r="AI18" s="1599"/>
      <c r="AJ18" s="1599"/>
      <c r="AK18" s="1599"/>
      <c r="AL18" s="1599"/>
      <c r="AM18" s="1599"/>
      <c r="AN18" s="1599"/>
      <c r="AO18" s="1599"/>
      <c r="AP18" s="1599"/>
      <c r="AQ18" s="1599"/>
      <c r="AR18" s="1599"/>
      <c r="AS18" s="1599"/>
      <c r="AT18" s="1599"/>
      <c r="AU18" s="1599"/>
      <c r="AV18" s="1599"/>
      <c r="AW18" s="1599"/>
      <c r="AX18" s="1599"/>
      <c r="AY18" s="1599"/>
      <c r="AZ18" s="1599"/>
      <c r="BA18" s="1599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605" t="s">
        <v>2</v>
      </c>
      <c r="B20" s="1512" t="s">
        <v>3</v>
      </c>
      <c r="C20" s="1513"/>
      <c r="D20" s="1513"/>
      <c r="E20" s="1514"/>
      <c r="F20" s="1512" t="s">
        <v>4</v>
      </c>
      <c r="G20" s="1513"/>
      <c r="H20" s="1513"/>
      <c r="I20" s="1514"/>
      <c r="J20" s="1538" t="s">
        <v>5</v>
      </c>
      <c r="K20" s="1539"/>
      <c r="L20" s="1539"/>
      <c r="M20" s="1539"/>
      <c r="N20" s="1538" t="s">
        <v>6</v>
      </c>
      <c r="O20" s="1539"/>
      <c r="P20" s="1539"/>
      <c r="Q20" s="1539"/>
      <c r="R20" s="1540"/>
      <c r="S20" s="1538" t="s">
        <v>7</v>
      </c>
      <c r="T20" s="1546"/>
      <c r="U20" s="1546"/>
      <c r="V20" s="1546"/>
      <c r="W20" s="1540"/>
      <c r="X20" s="1538" t="s">
        <v>8</v>
      </c>
      <c r="Y20" s="1539"/>
      <c r="Z20" s="1539"/>
      <c r="AA20" s="1540"/>
      <c r="AB20" s="1512" t="s">
        <v>9</v>
      </c>
      <c r="AC20" s="1513"/>
      <c r="AD20" s="1513"/>
      <c r="AE20" s="1514"/>
      <c r="AF20" s="1512" t="s">
        <v>10</v>
      </c>
      <c r="AG20" s="1513"/>
      <c r="AH20" s="1513"/>
      <c r="AI20" s="1514"/>
      <c r="AJ20" s="1538" t="s">
        <v>11</v>
      </c>
      <c r="AK20" s="1546"/>
      <c r="AL20" s="1546"/>
      <c r="AM20" s="1546"/>
      <c r="AN20" s="1540"/>
      <c r="AO20" s="1538" t="s">
        <v>12</v>
      </c>
      <c r="AP20" s="1539"/>
      <c r="AQ20" s="1539"/>
      <c r="AR20" s="1539"/>
      <c r="AS20" s="1535" t="s">
        <v>13</v>
      </c>
      <c r="AT20" s="1536"/>
      <c r="AU20" s="1536"/>
      <c r="AV20" s="1536"/>
      <c r="AW20" s="1537"/>
      <c r="AX20" s="1538" t="s">
        <v>14</v>
      </c>
      <c r="AY20" s="1539"/>
      <c r="AZ20" s="1539"/>
      <c r="BA20" s="1540"/>
    </row>
    <row r="21" spans="1:53" s="152" customFormat="1" ht="20.25" customHeight="1" thickBot="1">
      <c r="A21" s="1606"/>
      <c r="B21" s="1083">
        <v>1</v>
      </c>
      <c r="C21" s="153">
        <v>2</v>
      </c>
      <c r="D21" s="153">
        <v>3</v>
      </c>
      <c r="E21" s="1084">
        <v>4</v>
      </c>
      <c r="F21" s="1083">
        <v>5</v>
      </c>
      <c r="G21" s="153">
        <v>6</v>
      </c>
      <c r="H21" s="153">
        <v>7</v>
      </c>
      <c r="I21" s="1084">
        <v>8</v>
      </c>
      <c r="J21" s="1083">
        <v>9</v>
      </c>
      <c r="K21" s="153">
        <v>10</v>
      </c>
      <c r="L21" s="153">
        <v>11</v>
      </c>
      <c r="M21" s="1085">
        <v>12</v>
      </c>
      <c r="N21" s="1083">
        <v>13</v>
      </c>
      <c r="O21" s="153">
        <v>14</v>
      </c>
      <c r="P21" s="153">
        <v>15</v>
      </c>
      <c r="Q21" s="153">
        <v>16</v>
      </c>
      <c r="R21" s="1084">
        <v>17</v>
      </c>
      <c r="S21" s="1083">
        <v>18</v>
      </c>
      <c r="T21" s="153">
        <v>19</v>
      </c>
      <c r="U21" s="153">
        <v>20</v>
      </c>
      <c r="V21" s="153">
        <v>21</v>
      </c>
      <c r="W21" s="1084">
        <v>22</v>
      </c>
      <c r="X21" s="1083">
        <v>23</v>
      </c>
      <c r="Y21" s="153">
        <v>24</v>
      </c>
      <c r="Z21" s="153">
        <v>25</v>
      </c>
      <c r="AA21" s="1084">
        <v>26</v>
      </c>
      <c r="AB21" s="1083">
        <v>27</v>
      </c>
      <c r="AC21" s="153">
        <v>28</v>
      </c>
      <c r="AD21" s="153">
        <v>29</v>
      </c>
      <c r="AE21" s="1084">
        <v>30</v>
      </c>
      <c r="AF21" s="1083">
        <v>31</v>
      </c>
      <c r="AG21" s="153">
        <v>32</v>
      </c>
      <c r="AH21" s="153">
        <v>33</v>
      </c>
      <c r="AI21" s="1084">
        <v>34</v>
      </c>
      <c r="AJ21" s="1083">
        <v>35</v>
      </c>
      <c r="AK21" s="153">
        <v>36</v>
      </c>
      <c r="AL21" s="153">
        <v>37</v>
      </c>
      <c r="AM21" s="153">
        <v>38</v>
      </c>
      <c r="AN21" s="1084">
        <v>39</v>
      </c>
      <c r="AO21" s="1083">
        <v>40</v>
      </c>
      <c r="AP21" s="153">
        <v>41</v>
      </c>
      <c r="AQ21" s="153">
        <v>42</v>
      </c>
      <c r="AR21" s="1085">
        <v>43</v>
      </c>
      <c r="AS21" s="1083">
        <v>44</v>
      </c>
      <c r="AT21" s="153">
        <v>45</v>
      </c>
      <c r="AU21" s="153">
        <v>46</v>
      </c>
      <c r="AV21" s="153">
        <v>47</v>
      </c>
      <c r="AW21" s="1084">
        <v>48</v>
      </c>
      <c r="AX21" s="1083">
        <v>49</v>
      </c>
      <c r="AY21" s="153">
        <v>50</v>
      </c>
      <c r="AZ21" s="153">
        <v>51</v>
      </c>
      <c r="BA21" s="1084">
        <v>52</v>
      </c>
    </row>
    <row r="22" spans="1:53" ht="19.5" customHeight="1">
      <c r="A22" s="1086">
        <v>1</v>
      </c>
      <c r="B22" s="1087" t="s">
        <v>434</v>
      </c>
      <c r="C22" s="1088" t="s">
        <v>434</v>
      </c>
      <c r="D22" s="1088" t="s">
        <v>434</v>
      </c>
      <c r="E22" s="1089" t="s">
        <v>434</v>
      </c>
      <c r="F22" s="1087" t="s">
        <v>434</v>
      </c>
      <c r="G22" s="1088" t="s">
        <v>434</v>
      </c>
      <c r="H22" s="1088" t="s">
        <v>434</v>
      </c>
      <c r="I22" s="1089" t="s">
        <v>434</v>
      </c>
      <c r="J22" s="1087" t="s">
        <v>434</v>
      </c>
      <c r="K22" s="1088" t="s">
        <v>434</v>
      </c>
      <c r="L22" s="1088" t="s">
        <v>434</v>
      </c>
      <c r="M22" s="1089" t="s">
        <v>434</v>
      </c>
      <c r="N22" s="1087" t="s">
        <v>434</v>
      </c>
      <c r="O22" s="1088" t="s">
        <v>434</v>
      </c>
      <c r="P22" s="1088" t="s">
        <v>434</v>
      </c>
      <c r="Q22" s="1088" t="s">
        <v>15</v>
      </c>
      <c r="R22" s="1089" t="s">
        <v>15</v>
      </c>
      <c r="S22" s="1087" t="s">
        <v>16</v>
      </c>
      <c r="T22" s="1088" t="s">
        <v>434</v>
      </c>
      <c r="U22" s="1088" t="s">
        <v>434</v>
      </c>
      <c r="V22" s="1088" t="s">
        <v>434</v>
      </c>
      <c r="W22" s="1089" t="s">
        <v>434</v>
      </c>
      <c r="X22" s="1087" t="s">
        <v>434</v>
      </c>
      <c r="Y22" s="1088" t="s">
        <v>434</v>
      </c>
      <c r="Z22" s="1088" t="s">
        <v>434</v>
      </c>
      <c r="AA22" s="1089" t="s">
        <v>434</v>
      </c>
      <c r="AB22" s="1087" t="s">
        <v>434</v>
      </c>
      <c r="AC22" s="1088" t="s">
        <v>534</v>
      </c>
      <c r="AD22" s="1088" t="s">
        <v>16</v>
      </c>
      <c r="AE22" s="1090" t="s">
        <v>17</v>
      </c>
      <c r="AF22" s="1087" t="s">
        <v>17</v>
      </c>
      <c r="AG22" s="1088" t="s">
        <v>434</v>
      </c>
      <c r="AH22" s="1088" t="s">
        <v>434</v>
      </c>
      <c r="AI22" s="1089" t="s">
        <v>434</v>
      </c>
      <c r="AJ22" s="1088" t="s">
        <v>434</v>
      </c>
      <c r="AK22" s="1088" t="s">
        <v>434</v>
      </c>
      <c r="AL22" s="1088" t="s">
        <v>434</v>
      </c>
      <c r="AM22" s="1088" t="s">
        <v>434</v>
      </c>
      <c r="AN22" s="1089" t="s">
        <v>434</v>
      </c>
      <c r="AO22" s="1091" t="s">
        <v>434</v>
      </c>
      <c r="AP22" s="1088" t="s">
        <v>15</v>
      </c>
      <c r="AQ22" s="1088" t="s">
        <v>15</v>
      </c>
      <c r="AR22" s="1089" t="s">
        <v>16</v>
      </c>
      <c r="AS22" s="1087" t="s">
        <v>16</v>
      </c>
      <c r="AT22" s="1088" t="s">
        <v>16</v>
      </c>
      <c r="AU22" s="1088" t="s">
        <v>16</v>
      </c>
      <c r="AV22" s="1088" t="s">
        <v>16</v>
      </c>
      <c r="AW22" s="1089" t="s">
        <v>16</v>
      </c>
      <c r="AX22" s="1091" t="s">
        <v>16</v>
      </c>
      <c r="AY22" s="1088" t="s">
        <v>16</v>
      </c>
      <c r="AZ22" s="1088" t="s">
        <v>16</v>
      </c>
      <c r="BA22" s="1089" t="s">
        <v>16</v>
      </c>
    </row>
    <row r="23" spans="1:53" ht="19.5" customHeight="1">
      <c r="A23" s="1092">
        <v>2</v>
      </c>
      <c r="B23" s="1093" t="s">
        <v>434</v>
      </c>
      <c r="C23" s="340" t="s">
        <v>434</v>
      </c>
      <c r="D23" s="340" t="s">
        <v>434</v>
      </c>
      <c r="E23" s="1094" t="s">
        <v>434</v>
      </c>
      <c r="F23" s="1093" t="s">
        <v>434</v>
      </c>
      <c r="G23" s="340" t="s">
        <v>434</v>
      </c>
      <c r="H23" s="340" t="s">
        <v>434</v>
      </c>
      <c r="I23" s="1094" t="s">
        <v>434</v>
      </c>
      <c r="J23" s="1093" t="s">
        <v>434</v>
      </c>
      <c r="K23" s="340" t="s">
        <v>434</v>
      </c>
      <c r="L23" s="340" t="s">
        <v>434</v>
      </c>
      <c r="M23" s="1094" t="s">
        <v>434</v>
      </c>
      <c r="N23" s="1093" t="s">
        <v>434</v>
      </c>
      <c r="O23" s="340" t="s">
        <v>434</v>
      </c>
      <c r="P23" s="340" t="s">
        <v>434</v>
      </c>
      <c r="Q23" s="340" t="s">
        <v>15</v>
      </c>
      <c r="R23" s="1094" t="s">
        <v>15</v>
      </c>
      <c r="S23" s="1093" t="s">
        <v>16</v>
      </c>
      <c r="T23" s="340" t="s">
        <v>434</v>
      </c>
      <c r="U23" s="340" t="s">
        <v>434</v>
      </c>
      <c r="V23" s="340" t="s">
        <v>434</v>
      </c>
      <c r="W23" s="1094" t="s">
        <v>434</v>
      </c>
      <c r="X23" s="1093" t="s">
        <v>434</v>
      </c>
      <c r="Y23" s="340" t="s">
        <v>434</v>
      </c>
      <c r="Z23" s="340" t="s">
        <v>434</v>
      </c>
      <c r="AA23" s="1094" t="s">
        <v>434</v>
      </c>
      <c r="AB23" s="1093" t="s">
        <v>434</v>
      </c>
      <c r="AC23" s="614" t="s">
        <v>534</v>
      </c>
      <c r="AD23" s="340" t="s">
        <v>17</v>
      </c>
      <c r="AE23" s="560" t="s">
        <v>17</v>
      </c>
      <c r="AF23" s="1093" t="s">
        <v>17</v>
      </c>
      <c r="AG23" s="340" t="s">
        <v>434</v>
      </c>
      <c r="AH23" s="340" t="s">
        <v>434</v>
      </c>
      <c r="AI23" s="560" t="s">
        <v>434</v>
      </c>
      <c r="AJ23" s="1093" t="s">
        <v>434</v>
      </c>
      <c r="AK23" s="340" t="s">
        <v>434</v>
      </c>
      <c r="AL23" s="340" t="s">
        <v>434</v>
      </c>
      <c r="AM23" s="340" t="s">
        <v>434</v>
      </c>
      <c r="AN23" s="1094" t="s">
        <v>434</v>
      </c>
      <c r="AO23" s="1095" t="s">
        <v>434</v>
      </c>
      <c r="AP23" s="340" t="s">
        <v>15</v>
      </c>
      <c r="AQ23" s="340" t="s">
        <v>15</v>
      </c>
      <c r="AR23" s="1094" t="s">
        <v>16</v>
      </c>
      <c r="AS23" s="1096" t="s">
        <v>16</v>
      </c>
      <c r="AT23" s="767" t="s">
        <v>16</v>
      </c>
      <c r="AU23" s="340" t="s">
        <v>16</v>
      </c>
      <c r="AV23" s="340" t="s">
        <v>16</v>
      </c>
      <c r="AW23" s="1094" t="s">
        <v>16</v>
      </c>
      <c r="AX23" s="1097" t="s">
        <v>16</v>
      </c>
      <c r="AY23" s="340" t="s">
        <v>16</v>
      </c>
      <c r="AZ23" s="340" t="s">
        <v>16</v>
      </c>
      <c r="BA23" s="1094" t="s">
        <v>16</v>
      </c>
    </row>
    <row r="24" spans="1:53" ht="19.5" customHeight="1">
      <c r="A24" s="1092">
        <v>3</v>
      </c>
      <c r="B24" s="1093" t="s">
        <v>434</v>
      </c>
      <c r="C24" s="340" t="s">
        <v>434</v>
      </c>
      <c r="D24" s="340" t="s">
        <v>434</v>
      </c>
      <c r="E24" s="1094" t="s">
        <v>434</v>
      </c>
      <c r="F24" s="1093" t="s">
        <v>434</v>
      </c>
      <c r="G24" s="340" t="s">
        <v>434</v>
      </c>
      <c r="H24" s="340" t="s">
        <v>434</v>
      </c>
      <c r="I24" s="1094" t="s">
        <v>434</v>
      </c>
      <c r="J24" s="1093" t="s">
        <v>434</v>
      </c>
      <c r="K24" s="340" t="s">
        <v>434</v>
      </c>
      <c r="L24" s="340" t="s">
        <v>434</v>
      </c>
      <c r="M24" s="1094" t="s">
        <v>434</v>
      </c>
      <c r="N24" s="1093" t="s">
        <v>434</v>
      </c>
      <c r="O24" s="340" t="s">
        <v>434</v>
      </c>
      <c r="P24" s="340" t="s">
        <v>434</v>
      </c>
      <c r="Q24" s="340" t="s">
        <v>15</v>
      </c>
      <c r="R24" s="1094" t="s">
        <v>15</v>
      </c>
      <c r="S24" s="1093" t="s">
        <v>16</v>
      </c>
      <c r="T24" s="340" t="s">
        <v>434</v>
      </c>
      <c r="U24" s="340" t="s">
        <v>434</v>
      </c>
      <c r="V24" s="340" t="s">
        <v>434</v>
      </c>
      <c r="W24" s="1094" t="s">
        <v>434</v>
      </c>
      <c r="X24" s="1093" t="s">
        <v>434</v>
      </c>
      <c r="Y24" s="340" t="s">
        <v>434</v>
      </c>
      <c r="Z24" s="340" t="s">
        <v>434</v>
      </c>
      <c r="AA24" s="1094" t="s">
        <v>434</v>
      </c>
      <c r="AB24" s="1093" t="s">
        <v>434</v>
      </c>
      <c r="AC24" s="340" t="s">
        <v>16</v>
      </c>
      <c r="AD24" s="340" t="s">
        <v>17</v>
      </c>
      <c r="AE24" s="560" t="s">
        <v>17</v>
      </c>
      <c r="AF24" s="1093" t="s">
        <v>17</v>
      </c>
      <c r="AG24" s="340" t="s">
        <v>434</v>
      </c>
      <c r="AH24" s="340" t="s">
        <v>434</v>
      </c>
      <c r="AI24" s="560" t="s">
        <v>434</v>
      </c>
      <c r="AJ24" s="1093" t="s">
        <v>434</v>
      </c>
      <c r="AK24" s="340" t="s">
        <v>434</v>
      </c>
      <c r="AL24" s="340" t="s">
        <v>434</v>
      </c>
      <c r="AM24" s="340" t="s">
        <v>434</v>
      </c>
      <c r="AN24" s="1094" t="s">
        <v>434</v>
      </c>
      <c r="AO24" s="1095" t="s">
        <v>434</v>
      </c>
      <c r="AP24" s="340" t="s">
        <v>15</v>
      </c>
      <c r="AQ24" s="340" t="s">
        <v>15</v>
      </c>
      <c r="AR24" s="1094" t="s">
        <v>16</v>
      </c>
      <c r="AS24" s="1093" t="s">
        <v>16</v>
      </c>
      <c r="AT24" s="340" t="s">
        <v>16</v>
      </c>
      <c r="AU24" s="340" t="s">
        <v>16</v>
      </c>
      <c r="AV24" s="340" t="s">
        <v>16</v>
      </c>
      <c r="AW24" s="1094" t="s">
        <v>16</v>
      </c>
      <c r="AX24" s="1095" t="s">
        <v>16</v>
      </c>
      <c r="AY24" s="340" t="s">
        <v>16</v>
      </c>
      <c r="AZ24" s="340" t="s">
        <v>16</v>
      </c>
      <c r="BA24" s="1094" t="s">
        <v>16</v>
      </c>
    </row>
    <row r="25" spans="1:53" ht="19.5" customHeight="1" thickBot="1">
      <c r="A25" s="1098">
        <v>4</v>
      </c>
      <c r="B25" s="1099" t="s">
        <v>434</v>
      </c>
      <c r="C25" s="533" t="s">
        <v>434</v>
      </c>
      <c r="D25" s="533" t="s">
        <v>434</v>
      </c>
      <c r="E25" s="1100" t="s">
        <v>434</v>
      </c>
      <c r="F25" s="1099" t="s">
        <v>434</v>
      </c>
      <c r="G25" s="533" t="s">
        <v>434</v>
      </c>
      <c r="H25" s="533" t="s">
        <v>434</v>
      </c>
      <c r="I25" s="1100" t="s">
        <v>434</v>
      </c>
      <c r="J25" s="1099" t="s">
        <v>434</v>
      </c>
      <c r="K25" s="533" t="s">
        <v>434</v>
      </c>
      <c r="L25" s="533" t="s">
        <v>434</v>
      </c>
      <c r="M25" s="1100" t="s">
        <v>434</v>
      </c>
      <c r="N25" s="1099" t="s">
        <v>434</v>
      </c>
      <c r="O25" s="533" t="s">
        <v>434</v>
      </c>
      <c r="P25" s="533" t="s">
        <v>434</v>
      </c>
      <c r="Q25" s="533" t="s">
        <v>15</v>
      </c>
      <c r="R25" s="1100" t="s">
        <v>15</v>
      </c>
      <c r="S25" s="1099" t="s">
        <v>16</v>
      </c>
      <c r="T25" s="533" t="s">
        <v>434</v>
      </c>
      <c r="U25" s="533" t="s">
        <v>434</v>
      </c>
      <c r="V25" s="533" t="s">
        <v>434</v>
      </c>
      <c r="W25" s="1100" t="s">
        <v>434</v>
      </c>
      <c r="X25" s="1099" t="s">
        <v>434</v>
      </c>
      <c r="Y25" s="533" t="s">
        <v>434</v>
      </c>
      <c r="Z25" s="533" t="s">
        <v>434</v>
      </c>
      <c r="AA25" s="1101" t="s">
        <v>434</v>
      </c>
      <c r="AB25" s="1099" t="s">
        <v>434</v>
      </c>
      <c r="AC25" s="533" t="s">
        <v>434</v>
      </c>
      <c r="AD25" s="533" t="s">
        <v>434</v>
      </c>
      <c r="AE25" s="1101" t="s">
        <v>434</v>
      </c>
      <c r="AF25" s="1099" t="s">
        <v>434</v>
      </c>
      <c r="AG25" s="533" t="s">
        <v>15</v>
      </c>
      <c r="AH25" s="533" t="s">
        <v>15</v>
      </c>
      <c r="AI25" s="1101" t="s">
        <v>16</v>
      </c>
      <c r="AJ25" s="1099" t="s">
        <v>17</v>
      </c>
      <c r="AK25" s="533" t="s">
        <v>17</v>
      </c>
      <c r="AL25" s="533" t="s">
        <v>17</v>
      </c>
      <c r="AM25" s="533" t="s">
        <v>18</v>
      </c>
      <c r="AN25" s="1100" t="s">
        <v>18</v>
      </c>
      <c r="AO25" s="1102" t="s">
        <v>18</v>
      </c>
      <c r="AP25" s="533" t="s">
        <v>18</v>
      </c>
      <c r="AQ25" s="533" t="s">
        <v>435</v>
      </c>
      <c r="AR25" s="1100"/>
      <c r="AS25" s="1515"/>
      <c r="AT25" s="1516"/>
      <c r="AU25" s="1516"/>
      <c r="AV25" s="1516"/>
      <c r="AW25" s="1517"/>
      <c r="AX25" s="1659"/>
      <c r="AY25" s="1660"/>
      <c r="AZ25" s="1660"/>
      <c r="BA25" s="1661"/>
    </row>
    <row r="26" spans="1:53" ht="19.5" customHeight="1">
      <c r="A26" s="1061"/>
      <c r="B26" s="1103"/>
      <c r="C26" s="1103"/>
      <c r="D26" s="1103"/>
      <c r="E26" s="1103"/>
      <c r="F26" s="1103"/>
      <c r="G26" s="1103"/>
      <c r="H26" s="1103"/>
      <c r="I26" s="1103"/>
      <c r="J26" s="1103"/>
      <c r="K26" s="1103"/>
      <c r="L26" s="1103"/>
      <c r="M26" s="1103"/>
      <c r="N26" s="1103"/>
      <c r="O26" s="1103"/>
      <c r="P26" s="1103"/>
      <c r="Q26" s="1103"/>
      <c r="R26" s="1103"/>
      <c r="S26" s="1103"/>
      <c r="T26" s="1103"/>
      <c r="U26" s="1103"/>
      <c r="V26" s="1103"/>
      <c r="W26" s="1103"/>
      <c r="X26" s="1103"/>
      <c r="Y26" s="1103"/>
      <c r="Z26" s="1103"/>
      <c r="AA26" s="1103"/>
      <c r="AB26" s="1103"/>
      <c r="AC26" s="1103"/>
      <c r="AD26" s="1103"/>
      <c r="AE26" s="1103"/>
      <c r="AF26" s="1104"/>
      <c r="AG26" s="1104"/>
      <c r="AH26" s="1104"/>
      <c r="AI26" s="1104"/>
      <c r="AJ26" s="1103"/>
      <c r="AK26" s="1103"/>
      <c r="AL26" s="1103"/>
      <c r="AM26" s="1103"/>
      <c r="AN26" s="1103"/>
      <c r="AO26" s="1103"/>
      <c r="AP26" s="1103"/>
      <c r="AQ26" s="1103"/>
      <c r="AR26" s="1103"/>
      <c r="AS26" s="1105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530" t="s">
        <v>629</v>
      </c>
      <c r="B27" s="1530"/>
      <c r="C27" s="1530"/>
      <c r="D27" s="1530"/>
      <c r="E27" s="1530"/>
      <c r="F27" s="1530"/>
      <c r="G27" s="1530"/>
      <c r="H27" s="1530"/>
      <c r="I27" s="1530"/>
      <c r="J27" s="1530"/>
      <c r="K27" s="1530"/>
      <c r="L27" s="1530"/>
      <c r="M27" s="1530"/>
      <c r="N27" s="1530"/>
      <c r="O27" s="1530"/>
      <c r="P27" s="1530"/>
      <c r="Q27" s="1530"/>
      <c r="R27" s="1530"/>
      <c r="S27" s="1530"/>
      <c r="T27" s="1530"/>
      <c r="U27" s="1530"/>
      <c r="V27" s="1530"/>
      <c r="W27" s="1530"/>
      <c r="X27" s="1530"/>
      <c r="Y27" s="1530"/>
      <c r="Z27" s="1530"/>
      <c r="AA27" s="1530"/>
      <c r="AB27" s="1530"/>
      <c r="AC27" s="1530"/>
      <c r="AD27" s="1530"/>
      <c r="AE27" s="1530"/>
      <c r="AF27" s="1530"/>
      <c r="AG27" s="1530"/>
      <c r="AH27" s="1530"/>
      <c r="AI27" s="1530"/>
      <c r="AJ27" s="1530"/>
      <c r="AK27" s="1530"/>
      <c r="AL27" s="1530"/>
      <c r="AM27" s="1530"/>
      <c r="AN27" s="1530"/>
      <c r="AO27" s="1530"/>
      <c r="AP27" s="1530"/>
      <c r="AQ27" s="1530"/>
      <c r="AR27" s="1530"/>
      <c r="AS27" s="1530"/>
      <c r="AT27" s="1530"/>
      <c r="AU27" s="1530"/>
      <c r="AV27" s="1530"/>
      <c r="AW27" s="1530"/>
      <c r="AX27" s="1530"/>
      <c r="AY27" s="1530"/>
      <c r="AZ27" s="1530"/>
      <c r="BA27" s="1530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518" t="s">
        <v>436</v>
      </c>
      <c r="B29" s="1518"/>
      <c r="C29" s="1518"/>
      <c r="D29" s="1518"/>
      <c r="E29" s="1518"/>
      <c r="F29" s="1518"/>
      <c r="G29" s="1518"/>
      <c r="H29" s="1518"/>
      <c r="I29" s="1518"/>
      <c r="J29" s="1518"/>
      <c r="K29" s="1518"/>
      <c r="L29" s="1518"/>
      <c r="M29" s="1518"/>
      <c r="N29" s="1518"/>
      <c r="O29" s="1518"/>
      <c r="P29" s="1518"/>
      <c r="Q29" s="1518"/>
      <c r="R29" s="1518"/>
      <c r="S29" s="1518"/>
      <c r="T29" s="1518"/>
      <c r="U29" s="1518"/>
      <c r="V29" s="1518"/>
      <c r="W29" s="1518"/>
      <c r="X29" s="1518"/>
      <c r="Y29" s="1518"/>
      <c r="Z29" s="149"/>
      <c r="AA29" s="1518" t="s">
        <v>437</v>
      </c>
      <c r="AB29" s="1518"/>
      <c r="AC29" s="1518"/>
      <c r="AD29" s="1518"/>
      <c r="AE29" s="1518"/>
      <c r="AF29" s="1518"/>
      <c r="AG29" s="1518"/>
      <c r="AH29" s="1518"/>
      <c r="AI29" s="1518"/>
      <c r="AJ29" s="1518"/>
      <c r="AK29" s="1518"/>
      <c r="AL29" s="1518"/>
      <c r="AM29" s="1518"/>
      <c r="AN29" s="150"/>
      <c r="AO29" s="1518" t="s">
        <v>566</v>
      </c>
      <c r="AP29" s="1518"/>
      <c r="AQ29" s="1518"/>
      <c r="AR29" s="1518"/>
      <c r="AS29" s="1518"/>
      <c r="AT29" s="1518"/>
      <c r="AU29" s="1518"/>
      <c r="AV29" s="1518"/>
      <c r="AW29" s="1518"/>
      <c r="AX29" s="1518"/>
      <c r="AY29" s="1518"/>
      <c r="AZ29" s="1518"/>
      <c r="BA29" s="1518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580" t="s">
        <v>2</v>
      </c>
      <c r="B31" s="1581"/>
      <c r="C31" s="1611" t="s">
        <v>19</v>
      </c>
      <c r="D31" s="1602"/>
      <c r="E31" s="1602"/>
      <c r="F31" s="1581"/>
      <c r="G31" s="1561" t="s">
        <v>441</v>
      </c>
      <c r="H31" s="1639"/>
      <c r="I31" s="1640"/>
      <c r="J31" s="1561" t="s">
        <v>20</v>
      </c>
      <c r="K31" s="1602"/>
      <c r="L31" s="1602"/>
      <c r="M31" s="1581"/>
      <c r="N31" s="1561" t="s">
        <v>631</v>
      </c>
      <c r="O31" s="1602"/>
      <c r="P31" s="1581"/>
      <c r="Q31" s="1561" t="s">
        <v>565</v>
      </c>
      <c r="R31" s="1562"/>
      <c r="S31" s="1563"/>
      <c r="T31" s="1561" t="s">
        <v>438</v>
      </c>
      <c r="U31" s="1602"/>
      <c r="V31" s="1581"/>
      <c r="W31" s="1561" t="s">
        <v>128</v>
      </c>
      <c r="X31" s="1602"/>
      <c r="Y31" s="1581"/>
      <c r="Z31" s="1106"/>
      <c r="AA31" s="1658" t="s">
        <v>127</v>
      </c>
      <c r="AB31" s="1587"/>
      <c r="AC31" s="1587"/>
      <c r="AD31" s="1587"/>
      <c r="AE31" s="1587"/>
      <c r="AF31" s="1587"/>
      <c r="AG31" s="1588"/>
      <c r="AH31" s="1510" t="s">
        <v>352</v>
      </c>
      <c r="AI31" s="1511"/>
      <c r="AJ31" s="1511"/>
      <c r="AK31" s="1611" t="s">
        <v>126</v>
      </c>
      <c r="AL31" s="1612"/>
      <c r="AM31" s="1613"/>
      <c r="AN31" s="1107"/>
      <c r="AO31" s="1657" t="s">
        <v>567</v>
      </c>
      <c r="AP31" s="1657"/>
      <c r="AQ31" s="1657"/>
      <c r="AR31" s="1657"/>
      <c r="AS31" s="1561" t="s">
        <v>630</v>
      </c>
      <c r="AT31" s="1602"/>
      <c r="AU31" s="1602"/>
      <c r="AV31" s="1602"/>
      <c r="AW31" s="1581"/>
      <c r="AX31" s="1510" t="s">
        <v>352</v>
      </c>
      <c r="AY31" s="1510"/>
      <c r="AZ31" s="1510"/>
      <c r="BA31" s="1656"/>
    </row>
    <row r="32" spans="1:53" ht="15.75" customHeight="1">
      <c r="A32" s="1582"/>
      <c r="B32" s="1583"/>
      <c r="C32" s="1582"/>
      <c r="D32" s="1603"/>
      <c r="E32" s="1603"/>
      <c r="F32" s="1583"/>
      <c r="G32" s="1641"/>
      <c r="H32" s="1642"/>
      <c r="I32" s="1643"/>
      <c r="J32" s="1582"/>
      <c r="K32" s="1603"/>
      <c r="L32" s="1603"/>
      <c r="M32" s="1583"/>
      <c r="N32" s="1582"/>
      <c r="O32" s="1603"/>
      <c r="P32" s="1583"/>
      <c r="Q32" s="1564"/>
      <c r="R32" s="1565"/>
      <c r="S32" s="1566"/>
      <c r="T32" s="1582"/>
      <c r="U32" s="1603"/>
      <c r="V32" s="1583"/>
      <c r="W32" s="1582"/>
      <c r="X32" s="1603"/>
      <c r="Y32" s="1583"/>
      <c r="Z32" s="1106"/>
      <c r="AA32" s="1589"/>
      <c r="AB32" s="1590"/>
      <c r="AC32" s="1590"/>
      <c r="AD32" s="1590"/>
      <c r="AE32" s="1590"/>
      <c r="AF32" s="1590"/>
      <c r="AG32" s="1591"/>
      <c r="AH32" s="1511"/>
      <c r="AI32" s="1511"/>
      <c r="AJ32" s="1511"/>
      <c r="AK32" s="1614"/>
      <c r="AL32" s="1615"/>
      <c r="AM32" s="1616"/>
      <c r="AN32" s="1107"/>
      <c r="AO32" s="1657"/>
      <c r="AP32" s="1657"/>
      <c r="AQ32" s="1657"/>
      <c r="AR32" s="1657"/>
      <c r="AS32" s="1582"/>
      <c r="AT32" s="1603"/>
      <c r="AU32" s="1603"/>
      <c r="AV32" s="1603"/>
      <c r="AW32" s="1583"/>
      <c r="AX32" s="1510"/>
      <c r="AY32" s="1510"/>
      <c r="AZ32" s="1510"/>
      <c r="BA32" s="1656"/>
    </row>
    <row r="33" spans="1:53" ht="42" customHeight="1">
      <c r="A33" s="1584"/>
      <c r="B33" s="1585"/>
      <c r="C33" s="1584"/>
      <c r="D33" s="1604"/>
      <c r="E33" s="1604"/>
      <c r="F33" s="1585"/>
      <c r="G33" s="1644"/>
      <c r="H33" s="1645"/>
      <c r="I33" s="1646"/>
      <c r="J33" s="1584"/>
      <c r="K33" s="1604"/>
      <c r="L33" s="1604"/>
      <c r="M33" s="1585"/>
      <c r="N33" s="1584"/>
      <c r="O33" s="1604"/>
      <c r="P33" s="1585"/>
      <c r="Q33" s="1567"/>
      <c r="R33" s="1568"/>
      <c r="S33" s="1569"/>
      <c r="T33" s="1584"/>
      <c r="U33" s="1604"/>
      <c r="V33" s="1585"/>
      <c r="W33" s="1584"/>
      <c r="X33" s="1604"/>
      <c r="Y33" s="1585"/>
      <c r="Z33" s="1106"/>
      <c r="AA33" s="1592" t="s">
        <v>439</v>
      </c>
      <c r="AB33" s="1593"/>
      <c r="AC33" s="1593"/>
      <c r="AD33" s="1593"/>
      <c r="AE33" s="1593"/>
      <c r="AF33" s="1532"/>
      <c r="AG33" s="1533"/>
      <c r="AH33" s="1595">
        <v>2</v>
      </c>
      <c r="AI33" s="1596"/>
      <c r="AJ33" s="1597"/>
      <c r="AK33" s="1534">
        <v>2</v>
      </c>
      <c r="AL33" s="1534"/>
      <c r="AM33" s="1534"/>
      <c r="AN33" s="1107"/>
      <c r="AO33" s="1657"/>
      <c r="AP33" s="1657"/>
      <c r="AQ33" s="1657"/>
      <c r="AR33" s="1657"/>
      <c r="AS33" s="1582"/>
      <c r="AT33" s="1603"/>
      <c r="AU33" s="1603"/>
      <c r="AV33" s="1603"/>
      <c r="AW33" s="1583"/>
      <c r="AX33" s="1510"/>
      <c r="AY33" s="1510"/>
      <c r="AZ33" s="1510"/>
      <c r="BA33" s="1656"/>
    </row>
    <row r="34" spans="1:53" ht="26.25" customHeight="1">
      <c r="A34" s="1637">
        <v>1</v>
      </c>
      <c r="B34" s="1638"/>
      <c r="C34" s="1631">
        <v>33</v>
      </c>
      <c r="D34" s="1632"/>
      <c r="E34" s="1632"/>
      <c r="F34" s="1633"/>
      <c r="G34" s="1631">
        <v>5</v>
      </c>
      <c r="H34" s="1632"/>
      <c r="I34" s="1633"/>
      <c r="J34" s="1631">
        <v>2</v>
      </c>
      <c r="K34" s="1632"/>
      <c r="L34" s="1632"/>
      <c r="M34" s="1633"/>
      <c r="N34" s="1631"/>
      <c r="O34" s="1632"/>
      <c r="P34" s="1633"/>
      <c r="Q34" s="1649"/>
      <c r="R34" s="1650"/>
      <c r="S34" s="1651"/>
      <c r="T34" s="1631">
        <v>12</v>
      </c>
      <c r="U34" s="1647"/>
      <c r="V34" s="1648"/>
      <c r="W34" s="1631">
        <f>C34+G34+J34+N34+Q34+T34</f>
        <v>52</v>
      </c>
      <c r="X34" s="1647"/>
      <c r="Y34" s="1652"/>
      <c r="Z34" s="1106"/>
      <c r="AA34" s="1592" t="s">
        <v>125</v>
      </c>
      <c r="AB34" s="1593"/>
      <c r="AC34" s="1593"/>
      <c r="AD34" s="1593"/>
      <c r="AE34" s="1593"/>
      <c r="AF34" s="1532"/>
      <c r="AG34" s="1533"/>
      <c r="AH34" s="1595">
        <v>4</v>
      </c>
      <c r="AI34" s="1596"/>
      <c r="AJ34" s="1597"/>
      <c r="AK34" s="1534">
        <v>3</v>
      </c>
      <c r="AL34" s="1534"/>
      <c r="AM34" s="1534"/>
      <c r="AN34" s="1107"/>
      <c r="AO34" s="1657"/>
      <c r="AP34" s="1657"/>
      <c r="AQ34" s="1657"/>
      <c r="AR34" s="1657"/>
      <c r="AS34" s="1584"/>
      <c r="AT34" s="1604"/>
      <c r="AU34" s="1604"/>
      <c r="AV34" s="1604"/>
      <c r="AW34" s="1585"/>
      <c r="AX34" s="1510"/>
      <c r="AY34" s="1510"/>
      <c r="AZ34" s="1510"/>
      <c r="BA34" s="1656"/>
    </row>
    <row r="35" spans="1:53" ht="27" customHeight="1">
      <c r="A35" s="1600">
        <v>2</v>
      </c>
      <c r="B35" s="1601"/>
      <c r="C35" s="1631">
        <v>33</v>
      </c>
      <c r="D35" s="1632"/>
      <c r="E35" s="1632"/>
      <c r="F35" s="1633"/>
      <c r="G35" s="1617">
        <v>5</v>
      </c>
      <c r="H35" s="1618"/>
      <c r="I35" s="1619"/>
      <c r="J35" s="1617">
        <v>3</v>
      </c>
      <c r="K35" s="1618"/>
      <c r="L35" s="1618"/>
      <c r="M35" s="1619"/>
      <c r="N35" s="1617"/>
      <c r="O35" s="1618"/>
      <c r="P35" s="1619"/>
      <c r="Q35" s="1649"/>
      <c r="R35" s="1650"/>
      <c r="S35" s="1651"/>
      <c r="T35" s="1617">
        <v>11</v>
      </c>
      <c r="U35" s="1653"/>
      <c r="V35" s="1654"/>
      <c r="W35" s="1631">
        <f>C35+G35+J35+N35+Q35+T35</f>
        <v>52</v>
      </c>
      <c r="X35" s="1647"/>
      <c r="Y35" s="1652"/>
      <c r="Z35" s="1106"/>
      <c r="AA35" s="1592" t="s">
        <v>440</v>
      </c>
      <c r="AB35" s="1620"/>
      <c r="AC35" s="1620"/>
      <c r="AD35" s="1620"/>
      <c r="AE35" s="1620"/>
      <c r="AF35" s="1620"/>
      <c r="AG35" s="1621"/>
      <c r="AH35" s="1519">
        <v>6</v>
      </c>
      <c r="AI35" s="1520"/>
      <c r="AJ35" s="1521"/>
      <c r="AK35" s="1534">
        <v>3</v>
      </c>
      <c r="AL35" s="1534"/>
      <c r="AM35" s="1534"/>
      <c r="AN35" s="1107"/>
      <c r="AO35" s="1519">
        <v>1</v>
      </c>
      <c r="AP35" s="1520"/>
      <c r="AQ35" s="1520"/>
      <c r="AR35" s="1521"/>
      <c r="AS35" s="1528" t="s">
        <v>564</v>
      </c>
      <c r="AT35" s="1528"/>
      <c r="AU35" s="1528"/>
      <c r="AV35" s="1528"/>
      <c r="AW35" s="1528"/>
      <c r="AX35" s="1529">
        <v>8</v>
      </c>
      <c r="AY35" s="1529"/>
      <c r="AZ35" s="1529"/>
      <c r="BA35" s="1529"/>
    </row>
    <row r="36" spans="1:53" ht="21.75" customHeight="1">
      <c r="A36" s="1600">
        <v>3</v>
      </c>
      <c r="B36" s="1601"/>
      <c r="C36" s="1631">
        <v>33</v>
      </c>
      <c r="D36" s="1632"/>
      <c r="E36" s="1632"/>
      <c r="F36" s="1633"/>
      <c r="G36" s="1617">
        <v>4</v>
      </c>
      <c r="H36" s="1618"/>
      <c r="I36" s="1619"/>
      <c r="J36" s="1617">
        <v>3</v>
      </c>
      <c r="K36" s="1618"/>
      <c r="L36" s="1618"/>
      <c r="M36" s="1619"/>
      <c r="N36" s="1617"/>
      <c r="O36" s="1618"/>
      <c r="P36" s="1619"/>
      <c r="Q36" s="1649"/>
      <c r="R36" s="1650"/>
      <c r="S36" s="1651"/>
      <c r="T36" s="1617">
        <v>12</v>
      </c>
      <c r="U36" s="1653"/>
      <c r="V36" s="1654"/>
      <c r="W36" s="1631">
        <f>C36+G36+J36+N36+Q36+T36</f>
        <v>52</v>
      </c>
      <c r="X36" s="1647"/>
      <c r="Y36" s="1652"/>
      <c r="Z36" s="1106"/>
      <c r="AA36" s="1586" t="s">
        <v>24</v>
      </c>
      <c r="AB36" s="1587"/>
      <c r="AC36" s="1587"/>
      <c r="AD36" s="1587"/>
      <c r="AE36" s="1587"/>
      <c r="AF36" s="1587"/>
      <c r="AG36" s="1588"/>
      <c r="AH36" s="1519">
        <v>8</v>
      </c>
      <c r="AI36" s="1552"/>
      <c r="AJ36" s="1553"/>
      <c r="AK36" s="1534">
        <v>3</v>
      </c>
      <c r="AL36" s="1594"/>
      <c r="AM36" s="1594"/>
      <c r="AN36" s="1107"/>
      <c r="AO36" s="1522"/>
      <c r="AP36" s="1523"/>
      <c r="AQ36" s="1523"/>
      <c r="AR36" s="1524"/>
      <c r="AS36" s="1528"/>
      <c r="AT36" s="1528"/>
      <c r="AU36" s="1528"/>
      <c r="AV36" s="1528"/>
      <c r="AW36" s="1528"/>
      <c r="AX36" s="1529"/>
      <c r="AY36" s="1529"/>
      <c r="AZ36" s="1529"/>
      <c r="BA36" s="1529"/>
    </row>
    <row r="37" spans="1:53" ht="25.5" customHeight="1">
      <c r="A37" s="1600">
        <v>4</v>
      </c>
      <c r="B37" s="1601"/>
      <c r="C37" s="1631">
        <v>28</v>
      </c>
      <c r="D37" s="1632"/>
      <c r="E37" s="1632"/>
      <c r="F37" s="1633"/>
      <c r="G37" s="1617">
        <v>4</v>
      </c>
      <c r="H37" s="1618"/>
      <c r="I37" s="1619"/>
      <c r="J37" s="1617">
        <v>3</v>
      </c>
      <c r="K37" s="1618"/>
      <c r="L37" s="1618"/>
      <c r="M37" s="1619"/>
      <c r="N37" s="1617">
        <v>4</v>
      </c>
      <c r="O37" s="1618"/>
      <c r="P37" s="1619"/>
      <c r="Q37" s="1665">
        <v>1</v>
      </c>
      <c r="R37" s="1650"/>
      <c r="S37" s="1651"/>
      <c r="T37" s="1655">
        <v>2</v>
      </c>
      <c r="U37" s="1653"/>
      <c r="V37" s="1654"/>
      <c r="W37" s="1631">
        <f>C37+G37+J37+N37+Q37+T37</f>
        <v>42</v>
      </c>
      <c r="X37" s="1647"/>
      <c r="Y37" s="1652"/>
      <c r="Z37" s="1106"/>
      <c r="AA37" s="1589"/>
      <c r="AB37" s="1590"/>
      <c r="AC37" s="1590"/>
      <c r="AD37" s="1590"/>
      <c r="AE37" s="1590"/>
      <c r="AF37" s="1590"/>
      <c r="AG37" s="1591"/>
      <c r="AH37" s="1554"/>
      <c r="AI37" s="1555"/>
      <c r="AJ37" s="1556"/>
      <c r="AK37" s="1594"/>
      <c r="AL37" s="1594"/>
      <c r="AM37" s="1594"/>
      <c r="AN37" s="1108"/>
      <c r="AO37" s="1522"/>
      <c r="AP37" s="1523"/>
      <c r="AQ37" s="1523"/>
      <c r="AR37" s="1524"/>
      <c r="AS37" s="1528"/>
      <c r="AT37" s="1528"/>
      <c r="AU37" s="1528"/>
      <c r="AV37" s="1528"/>
      <c r="AW37" s="1528"/>
      <c r="AX37" s="1529"/>
      <c r="AY37" s="1529"/>
      <c r="AZ37" s="1529"/>
      <c r="BA37" s="1529"/>
    </row>
    <row r="38" spans="1:53" ht="34.5" customHeight="1">
      <c r="A38" s="1630" t="s">
        <v>21</v>
      </c>
      <c r="B38" s="1623"/>
      <c r="C38" s="1634">
        <f>SUM(C34:F37)</f>
        <v>127</v>
      </c>
      <c r="D38" s="1635"/>
      <c r="E38" s="1635"/>
      <c r="F38" s="1636"/>
      <c r="G38" s="1607">
        <f>SUM(G34:I37)</f>
        <v>18</v>
      </c>
      <c r="H38" s="1622"/>
      <c r="I38" s="1623"/>
      <c r="J38" s="1558">
        <f>SUM(J34:M37)</f>
        <v>11</v>
      </c>
      <c r="K38" s="1559"/>
      <c r="L38" s="1559"/>
      <c r="M38" s="1560"/>
      <c r="N38" s="1558">
        <f>SUM(N34:P37)</f>
        <v>4</v>
      </c>
      <c r="O38" s="1559"/>
      <c r="P38" s="1560"/>
      <c r="Q38" s="1662">
        <f>SUM(Q34:S37)</f>
        <v>1</v>
      </c>
      <c r="R38" s="1663"/>
      <c r="S38" s="1664"/>
      <c r="T38" s="1607">
        <f>SUM(T34:V37)</f>
        <v>37</v>
      </c>
      <c r="U38" s="1608"/>
      <c r="V38" s="1609"/>
      <c r="W38" s="1607">
        <f>SUM(W34:Y37)</f>
        <v>198</v>
      </c>
      <c r="X38" s="1608"/>
      <c r="Y38" s="1609"/>
      <c r="Z38" s="1106"/>
      <c r="AA38" s="1531"/>
      <c r="AB38" s="1532"/>
      <c r="AC38" s="1532"/>
      <c r="AD38" s="1532"/>
      <c r="AE38" s="1532"/>
      <c r="AF38" s="1532"/>
      <c r="AG38" s="1533"/>
      <c r="AH38" s="1547"/>
      <c r="AI38" s="1548"/>
      <c r="AJ38" s="1549"/>
      <c r="AK38" s="1547"/>
      <c r="AL38" s="1550"/>
      <c r="AM38" s="1551"/>
      <c r="AN38" s="1109"/>
      <c r="AO38" s="1525"/>
      <c r="AP38" s="1526"/>
      <c r="AQ38" s="1526"/>
      <c r="AR38" s="1527"/>
      <c r="AS38" s="1528"/>
      <c r="AT38" s="1528"/>
      <c r="AU38" s="1528"/>
      <c r="AV38" s="1528"/>
      <c r="AW38" s="1528"/>
      <c r="AX38" s="1529"/>
      <c r="AY38" s="1529"/>
      <c r="AZ38" s="1529"/>
      <c r="BA38" s="1529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936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1801"/>
      <c r="Q2" s="1801"/>
      <c r="R2" s="1801"/>
      <c r="S2" s="1801"/>
      <c r="T2" s="1801"/>
      <c r="U2" s="1801"/>
      <c r="V2" s="1802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231"/>
    </row>
    <row r="4" spans="1:44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937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231"/>
    </row>
    <row r="5" spans="1:44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938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351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1710" t="s">
        <v>383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19.5" customHeight="1">
      <c r="A11" s="141" t="s">
        <v>377</v>
      </c>
      <c r="B11" s="955" t="s">
        <v>213</v>
      </c>
      <c r="C11" s="956" t="s">
        <v>48</v>
      </c>
      <c r="D11" s="957"/>
      <c r="E11" s="957"/>
      <c r="F11" s="991"/>
      <c r="G11" s="1250">
        <v>4</v>
      </c>
      <c r="H11" s="951">
        <f>G11*30</f>
        <v>120</v>
      </c>
      <c r="I11" s="107">
        <f>J11+K11+L11</f>
        <v>54</v>
      </c>
      <c r="J11" s="958">
        <v>36</v>
      </c>
      <c r="K11" s="958">
        <v>9</v>
      </c>
      <c r="L11" s="958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7"/>
      <c r="X11" s="978"/>
      <c r="Y11" s="978"/>
      <c r="Z11" s="978"/>
      <c r="AR11" s="1142" t="s">
        <v>460</v>
      </c>
    </row>
    <row r="12" spans="1:44" s="979" customFormat="1" ht="20.25" customHeight="1" thickBot="1">
      <c r="A12" s="606" t="s">
        <v>452</v>
      </c>
      <c r="B12" s="1006" t="s">
        <v>41</v>
      </c>
      <c r="C12" s="1007"/>
      <c r="D12" s="973" t="s">
        <v>423</v>
      </c>
      <c r="E12" s="334"/>
      <c r="F12" s="1008"/>
      <c r="G12" s="1251"/>
      <c r="H12" s="1949" t="s">
        <v>457</v>
      </c>
      <c r="I12" s="1950"/>
      <c r="J12" s="1950"/>
      <c r="K12" s="1950"/>
      <c r="L12" s="1950"/>
      <c r="M12" s="1951"/>
      <c r="N12" s="985"/>
      <c r="O12" s="619"/>
      <c r="P12" s="619"/>
      <c r="Q12" s="619"/>
      <c r="R12" s="909" t="s">
        <v>456</v>
      </c>
      <c r="S12" s="909" t="s">
        <v>456</v>
      </c>
      <c r="T12" s="909"/>
      <c r="U12" s="909"/>
      <c r="V12" s="1047"/>
      <c r="AR12" s="1142" t="s">
        <v>483</v>
      </c>
    </row>
    <row r="13" spans="1:44" s="20" customFormat="1" ht="19.5" customHeight="1" thickBot="1">
      <c r="A13" s="1701" t="s">
        <v>385</v>
      </c>
      <c r="B13" s="1702"/>
      <c r="C13" s="1702"/>
      <c r="D13" s="1702"/>
      <c r="E13" s="1702"/>
      <c r="F13" s="1702"/>
      <c r="G13" s="1702"/>
      <c r="H13" s="1867"/>
      <c r="I13" s="1867"/>
      <c r="J13" s="1867"/>
      <c r="K13" s="1867"/>
      <c r="L13" s="1867"/>
      <c r="M13" s="1867"/>
      <c r="N13" s="1867"/>
      <c r="O13" s="1867"/>
      <c r="P13" s="1867"/>
      <c r="Q13" s="1867"/>
      <c r="R13" s="1867"/>
      <c r="S13" s="1867"/>
      <c r="T13" s="1867"/>
      <c r="U13" s="1867"/>
      <c r="V13" s="1940"/>
      <c r="W13" s="906"/>
      <c r="X13" s="580"/>
      <c r="Y13" s="580"/>
      <c r="Z13" s="580"/>
      <c r="AR13" s="231"/>
    </row>
    <row r="14" spans="1:44" s="903" customFormat="1" ht="19.5" customHeight="1">
      <c r="A14" s="944" t="s">
        <v>173</v>
      </c>
      <c r="B14" s="848" t="s">
        <v>477</v>
      </c>
      <c r="C14" s="168"/>
      <c r="D14" s="21">
        <v>5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464</v>
      </c>
    </row>
    <row r="15" spans="1:44" s="903" customFormat="1" ht="19.5" customHeight="1" thickBot="1">
      <c r="A15" s="944" t="s">
        <v>174</v>
      </c>
      <c r="B15" s="848" t="s">
        <v>476</v>
      </c>
      <c r="C15" s="168"/>
      <c r="D15" s="21">
        <v>6</v>
      </c>
      <c r="E15" s="21"/>
      <c r="F15" s="987"/>
      <c r="G15" s="1171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7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1734" t="s">
        <v>378</v>
      </c>
      <c r="B16" s="1735"/>
      <c r="C16" s="1735"/>
      <c r="D16" s="1735"/>
      <c r="E16" s="1735"/>
      <c r="F16" s="1735"/>
      <c r="G16" s="1735"/>
      <c r="H16" s="1735"/>
      <c r="I16" s="1735"/>
      <c r="J16" s="1735"/>
      <c r="K16" s="1735"/>
      <c r="L16" s="1735"/>
      <c r="M16" s="1735"/>
      <c r="N16" s="1735"/>
      <c r="O16" s="1735"/>
      <c r="P16" s="1735"/>
      <c r="Q16" s="1735"/>
      <c r="R16" s="1735"/>
      <c r="S16" s="1735"/>
      <c r="T16" s="1735"/>
      <c r="U16" s="1735"/>
      <c r="V16" s="1737"/>
      <c r="W16" s="877"/>
      <c r="X16" s="292"/>
      <c r="Y16" s="292"/>
      <c r="Z16" s="292"/>
      <c r="AR16" s="1141"/>
    </row>
    <row r="17" spans="1:44" s="27" customFormat="1" ht="19.5" customHeight="1" thickBot="1">
      <c r="A17" s="1734" t="s">
        <v>384</v>
      </c>
      <c r="B17" s="1735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7"/>
      <c r="W17" s="877"/>
      <c r="X17" s="292"/>
      <c r="Y17" s="292"/>
      <c r="Z17" s="292"/>
      <c r="AR17" s="1141"/>
    </row>
    <row r="18" spans="1:44" s="20" customFormat="1" ht="19.5" customHeight="1">
      <c r="A18" s="141" t="s">
        <v>327</v>
      </c>
      <c r="B18" s="853" t="s">
        <v>110</v>
      </c>
      <c r="C18" s="851" t="s">
        <v>47</v>
      </c>
      <c r="D18" s="23"/>
      <c r="E18" s="23"/>
      <c r="F18" s="507"/>
      <c r="G18" s="1173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353</v>
      </c>
      <c r="AR18" s="1141" t="s">
        <v>459</v>
      </c>
    </row>
    <row r="19" spans="1:44" s="27" customFormat="1" ht="19.5" customHeight="1">
      <c r="A19" s="141" t="s">
        <v>328</v>
      </c>
      <c r="B19" s="853" t="s">
        <v>417</v>
      </c>
      <c r="C19" s="851"/>
      <c r="D19" s="23"/>
      <c r="E19" s="23"/>
      <c r="F19" s="272">
        <v>5</v>
      </c>
      <c r="G19" s="1172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353</v>
      </c>
      <c r="AR19" s="1141" t="s">
        <v>459</v>
      </c>
    </row>
    <row r="20" spans="1:44" s="27" customFormat="1" ht="19.5" customHeight="1">
      <c r="A20" s="141" t="s">
        <v>329</v>
      </c>
      <c r="B20" s="853" t="s">
        <v>75</v>
      </c>
      <c r="C20" s="852" t="s">
        <v>47</v>
      </c>
      <c r="D20" s="29"/>
      <c r="E20" s="29"/>
      <c r="F20" s="507"/>
      <c r="G20" s="1173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353</v>
      </c>
      <c r="AR20" s="1141" t="s">
        <v>459</v>
      </c>
    </row>
    <row r="21" spans="1:44" s="27" customFormat="1" ht="19.5" customHeight="1">
      <c r="A21" s="141" t="s">
        <v>331</v>
      </c>
      <c r="B21" s="853" t="s">
        <v>79</v>
      </c>
      <c r="C21" s="851" t="s">
        <v>47</v>
      </c>
      <c r="D21" s="23"/>
      <c r="E21" s="23"/>
      <c r="F21" s="507"/>
      <c r="G21" s="1173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353</v>
      </c>
      <c r="AB21" s="20"/>
      <c r="AC21" s="298">
        <v>1</v>
      </c>
      <c r="AD21" s="163" t="s">
        <v>342</v>
      </c>
      <c r="AE21" s="163" t="s">
        <v>343</v>
      </c>
      <c r="AF21" s="163">
        <v>3</v>
      </c>
      <c r="AG21" s="163" t="s">
        <v>344</v>
      </c>
      <c r="AH21" s="163" t="s">
        <v>345</v>
      </c>
      <c r="AI21" s="163">
        <v>5</v>
      </c>
      <c r="AJ21" s="163" t="s">
        <v>346</v>
      </c>
      <c r="AK21" s="163" t="s">
        <v>347</v>
      </c>
      <c r="AL21" s="163">
        <v>7</v>
      </c>
      <c r="AM21" s="163" t="s">
        <v>348</v>
      </c>
      <c r="AN21" s="299" t="s">
        <v>349</v>
      </c>
      <c r="AR21" s="1141" t="s">
        <v>459</v>
      </c>
    </row>
    <row r="22" spans="1:44" s="27" customFormat="1" ht="19.5" customHeight="1">
      <c r="A22" s="141" t="s">
        <v>332</v>
      </c>
      <c r="B22" s="853" t="s">
        <v>72</v>
      </c>
      <c r="C22" s="851"/>
      <c r="D22" s="23" t="s">
        <v>47</v>
      </c>
      <c r="E22" s="23"/>
      <c r="F22" s="507"/>
      <c r="G22" s="1234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41" t="s">
        <v>459</v>
      </c>
    </row>
    <row r="23" spans="1:44" s="27" customFormat="1" ht="19.5" customHeight="1">
      <c r="A23" s="141" t="s">
        <v>334</v>
      </c>
      <c r="B23" s="853" t="s">
        <v>82</v>
      </c>
      <c r="C23" s="855" t="s">
        <v>48</v>
      </c>
      <c r="D23" s="37"/>
      <c r="E23" s="37"/>
      <c r="F23" s="143"/>
      <c r="G23" s="1173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360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41" t="s">
        <v>459</v>
      </c>
    </row>
    <row r="24" spans="1:44" s="27" customFormat="1" ht="19.5" customHeight="1">
      <c r="A24" s="141" t="s">
        <v>335</v>
      </c>
      <c r="B24" s="1259" t="s">
        <v>419</v>
      </c>
      <c r="C24" s="947" t="s">
        <v>48</v>
      </c>
      <c r="D24" s="284"/>
      <c r="E24" s="284"/>
      <c r="F24" s="1016"/>
      <c r="G24" s="1173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41" t="s">
        <v>459</v>
      </c>
    </row>
    <row r="25" spans="1:44" s="27" customFormat="1" ht="22.5" customHeight="1" thickBot="1">
      <c r="A25" s="315" t="s">
        <v>336</v>
      </c>
      <c r="B25" s="1259" t="s">
        <v>420</v>
      </c>
      <c r="C25" s="1253"/>
      <c r="D25" s="123"/>
      <c r="E25" s="123"/>
      <c r="F25" s="1254" t="s">
        <v>48</v>
      </c>
      <c r="G25" s="1255">
        <v>1</v>
      </c>
      <c r="H25" s="1256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5"/>
      <c r="O25" s="619"/>
      <c r="P25" s="619"/>
      <c r="Q25" s="619"/>
      <c r="R25" s="619"/>
      <c r="S25" s="619">
        <v>1</v>
      </c>
      <c r="T25" s="619"/>
      <c r="U25" s="1257"/>
      <c r="V25" s="1258"/>
      <c r="AR25" s="1141" t="s">
        <v>459</v>
      </c>
    </row>
    <row r="26" spans="1:44" s="903" customFormat="1" ht="19.5" customHeight="1" thickBot="1">
      <c r="A26" s="1943" t="s">
        <v>386</v>
      </c>
      <c r="B26" s="1944"/>
      <c r="C26" s="1944"/>
      <c r="D26" s="1944"/>
      <c r="E26" s="1944"/>
      <c r="F26" s="1944"/>
      <c r="G26" s="1944"/>
      <c r="H26" s="1944"/>
      <c r="I26" s="1944"/>
      <c r="J26" s="1944"/>
      <c r="K26" s="1944"/>
      <c r="L26" s="1944"/>
      <c r="M26" s="1944"/>
      <c r="N26" s="1944"/>
      <c r="O26" s="1944"/>
      <c r="P26" s="1944"/>
      <c r="Q26" s="1944"/>
      <c r="R26" s="1944"/>
      <c r="S26" s="1944"/>
      <c r="T26" s="1944"/>
      <c r="U26" s="1944"/>
      <c r="V26" s="1947"/>
      <c r="AR26" s="231"/>
    </row>
    <row r="27" spans="1:44" s="27" customFormat="1" ht="42" customHeight="1">
      <c r="A27" s="897" t="s">
        <v>395</v>
      </c>
      <c r="B27" s="941" t="s">
        <v>474</v>
      </c>
      <c r="C27" s="943"/>
      <c r="D27" s="55" t="s">
        <v>47</v>
      </c>
      <c r="E27" s="513"/>
      <c r="F27" s="1019"/>
      <c r="G27" s="1250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4"/>
      <c r="O27" s="512"/>
      <c r="P27" s="59"/>
      <c r="Q27" s="59"/>
      <c r="R27" s="59">
        <v>4</v>
      </c>
      <c r="S27" s="59"/>
      <c r="T27" s="512"/>
      <c r="U27" s="512"/>
      <c r="V27" s="935"/>
      <c r="AR27" s="231" t="s">
        <v>459</v>
      </c>
    </row>
    <row r="28" spans="1:44" s="27" customFormat="1" ht="39.75" customHeight="1" thickBot="1">
      <c r="A28" s="1162" t="s">
        <v>396</v>
      </c>
      <c r="B28" s="1238" t="s">
        <v>475</v>
      </c>
      <c r="C28" s="1030"/>
      <c r="D28" s="1239" t="s">
        <v>48</v>
      </c>
      <c r="E28" s="1239"/>
      <c r="F28" s="1240"/>
      <c r="G28" s="1252">
        <v>4</v>
      </c>
      <c r="H28" s="1241">
        <f>G28*30</f>
        <v>120</v>
      </c>
      <c r="I28" s="1242">
        <f>J28+K28+L28</f>
        <v>54</v>
      </c>
      <c r="J28" s="1243">
        <v>36</v>
      </c>
      <c r="K28" s="1244"/>
      <c r="L28" s="1244">
        <v>18</v>
      </c>
      <c r="M28" s="935">
        <f>H28-I28</f>
        <v>66</v>
      </c>
      <c r="N28" s="985"/>
      <c r="O28" s="619"/>
      <c r="P28" s="619"/>
      <c r="Q28" s="619"/>
      <c r="R28" s="1245"/>
      <c r="S28" s="145">
        <v>3</v>
      </c>
      <c r="T28" s="619"/>
      <c r="U28" s="619"/>
      <c r="V28" s="1246"/>
      <c r="AR28" s="231" t="s">
        <v>459</v>
      </c>
    </row>
    <row r="29" spans="1:44" s="27" customFormat="1" ht="19.5" customHeight="1" thickBot="1">
      <c r="A29" s="1678" t="s">
        <v>202</v>
      </c>
      <c r="B29" s="1679"/>
      <c r="C29" s="1679"/>
      <c r="D29" s="1679"/>
      <c r="E29" s="1679"/>
      <c r="F29" s="1679"/>
      <c r="G29" s="1679"/>
      <c r="H29" s="1679"/>
      <c r="I29" s="1679"/>
      <c r="J29" s="1679"/>
      <c r="K29" s="1679"/>
      <c r="L29" s="1679"/>
      <c r="M29" s="1679"/>
      <c r="N29" s="1679"/>
      <c r="O29" s="1679"/>
      <c r="P29" s="1679"/>
      <c r="Q29" s="1679"/>
      <c r="R29" s="1679"/>
      <c r="S29" s="1679"/>
      <c r="T29" s="1679"/>
      <c r="U29" s="1679"/>
      <c r="V29" s="1680"/>
      <c r="AR29" s="1141"/>
    </row>
    <row r="30" spans="1:44" s="27" customFormat="1" ht="19.5" customHeight="1" thickBot="1">
      <c r="A30" s="1220" t="s">
        <v>209</v>
      </c>
      <c r="B30" s="1221" t="s">
        <v>90</v>
      </c>
      <c r="C30" s="1222"/>
      <c r="D30" s="127">
        <v>6</v>
      </c>
      <c r="E30" s="127"/>
      <c r="F30" s="1230"/>
      <c r="G30" s="1236">
        <v>4.5</v>
      </c>
      <c r="H30" s="926">
        <f>G30*30</f>
        <v>135</v>
      </c>
      <c r="I30" s="1247"/>
      <c r="J30" s="1247"/>
      <c r="K30" s="1247"/>
      <c r="L30" s="1247"/>
      <c r="M30" s="1224"/>
      <c r="N30" s="1225"/>
      <c r="O30" s="1226"/>
      <c r="P30" s="1226"/>
      <c r="Q30" s="1226"/>
      <c r="R30" s="1226"/>
      <c r="S30" s="1248"/>
      <c r="T30" s="1249"/>
      <c r="U30" s="1247"/>
      <c r="V30" s="1229"/>
      <c r="Y30" s="27" t="s">
        <v>353</v>
      </c>
      <c r="AR30" s="1141" t="s">
        <v>459</v>
      </c>
    </row>
    <row r="31" spans="1:44" s="27" customFormat="1" ht="30" customHeight="1" thickBot="1">
      <c r="A31" s="1783" t="s">
        <v>119</v>
      </c>
      <c r="B31" s="1948"/>
      <c r="C31" s="104"/>
      <c r="D31" s="76"/>
      <c r="E31" s="76"/>
      <c r="F31" s="928"/>
      <c r="G31" s="995">
        <f>G32+G33</f>
        <v>60</v>
      </c>
      <c r="H31" s="1023">
        <f aca="true" t="shared" si="2" ref="H31:V31">H32+H33</f>
        <v>1800</v>
      </c>
      <c r="I31" s="1166">
        <f t="shared" si="2"/>
        <v>750</v>
      </c>
      <c r="J31" s="1166">
        <f t="shared" si="2"/>
        <v>360</v>
      </c>
      <c r="K31" s="1166">
        <f t="shared" si="2"/>
        <v>99</v>
      </c>
      <c r="L31" s="1166">
        <f t="shared" si="2"/>
        <v>291</v>
      </c>
      <c r="M31" s="1165">
        <f t="shared" si="2"/>
        <v>915</v>
      </c>
      <c r="N31" s="1023">
        <f t="shared" si="2"/>
        <v>0</v>
      </c>
      <c r="O31" s="1166">
        <f t="shared" si="2"/>
        <v>0</v>
      </c>
      <c r="P31" s="1166">
        <f t="shared" si="2"/>
        <v>0</v>
      </c>
      <c r="Q31" s="1166">
        <f t="shared" si="2"/>
        <v>0</v>
      </c>
      <c r="R31" s="1166">
        <f t="shared" si="2"/>
        <v>26</v>
      </c>
      <c r="S31" s="1166">
        <f t="shared" si="2"/>
        <v>20</v>
      </c>
      <c r="T31" s="1166">
        <f t="shared" si="2"/>
        <v>0</v>
      </c>
      <c r="U31" s="1166">
        <f t="shared" si="2"/>
        <v>0</v>
      </c>
      <c r="V31" s="1165">
        <f t="shared" si="2"/>
        <v>0</v>
      </c>
      <c r="AR31" s="1141"/>
    </row>
    <row r="32" spans="1:44" s="41" customFormat="1" ht="19.5" customHeight="1" thickBot="1">
      <c r="A32" s="1921" t="s">
        <v>458</v>
      </c>
      <c r="B32" s="1942"/>
      <c r="C32" s="1199"/>
      <c r="D32" s="1124"/>
      <c r="E32" s="1125"/>
      <c r="F32" s="1231"/>
      <c r="G32" s="1237">
        <f>SUM(G11:G12,G18:G25)+G30</f>
        <v>45.5</v>
      </c>
      <c r="H32" s="1202">
        <f aca="true" t="shared" si="3" ref="H32:V32">SUM(H11:H12,H18:H25)+H30</f>
        <v>1365</v>
      </c>
      <c r="I32" s="1126">
        <f t="shared" si="3"/>
        <v>570</v>
      </c>
      <c r="J32" s="1126">
        <f t="shared" si="3"/>
        <v>294</v>
      </c>
      <c r="K32" s="1126">
        <f t="shared" si="3"/>
        <v>99</v>
      </c>
      <c r="L32" s="1126">
        <f t="shared" si="3"/>
        <v>177</v>
      </c>
      <c r="M32" s="1200">
        <f t="shared" si="3"/>
        <v>660</v>
      </c>
      <c r="N32" s="1202">
        <f t="shared" si="3"/>
        <v>0</v>
      </c>
      <c r="O32" s="1126">
        <f t="shared" si="3"/>
        <v>0</v>
      </c>
      <c r="P32" s="1126">
        <f t="shared" si="3"/>
        <v>0</v>
      </c>
      <c r="Q32" s="1126">
        <f t="shared" si="3"/>
        <v>0</v>
      </c>
      <c r="R32" s="1126">
        <f t="shared" si="3"/>
        <v>20</v>
      </c>
      <c r="S32" s="1126">
        <f t="shared" si="3"/>
        <v>15</v>
      </c>
      <c r="T32" s="1126">
        <f t="shared" si="3"/>
        <v>0</v>
      </c>
      <c r="U32" s="1126">
        <f t="shared" si="3"/>
        <v>0</v>
      </c>
      <c r="V32" s="1200">
        <f t="shared" si="3"/>
        <v>0</v>
      </c>
      <c r="W32" s="20"/>
      <c r="AR32" s="231"/>
    </row>
    <row r="33" spans="1:44" s="27" customFormat="1" ht="20.25" customHeight="1" thickBot="1">
      <c r="A33" s="1707" t="s">
        <v>382</v>
      </c>
      <c r="B33" s="1941"/>
      <c r="C33" s="104"/>
      <c r="D33" s="76"/>
      <c r="E33" s="76"/>
      <c r="F33" s="928"/>
      <c r="G33" s="995">
        <f>SUM(G14:G15,G27:G28)</f>
        <v>14.5</v>
      </c>
      <c r="H33" s="1167">
        <f aca="true" t="shared" si="4" ref="H33:V33">SUM(H14:H15,H27:H28)</f>
        <v>435</v>
      </c>
      <c r="I33" s="1167">
        <f t="shared" si="4"/>
        <v>180</v>
      </c>
      <c r="J33" s="1167">
        <f t="shared" si="4"/>
        <v>66</v>
      </c>
      <c r="K33" s="1167">
        <f t="shared" si="4"/>
        <v>0</v>
      </c>
      <c r="L33" s="1167">
        <f t="shared" si="4"/>
        <v>114</v>
      </c>
      <c r="M33" s="1167">
        <f t="shared" si="4"/>
        <v>255</v>
      </c>
      <c r="N33" s="1167">
        <f t="shared" si="4"/>
        <v>0</v>
      </c>
      <c r="O33" s="1167">
        <f t="shared" si="4"/>
        <v>0</v>
      </c>
      <c r="P33" s="1167">
        <f t="shared" si="4"/>
        <v>0</v>
      </c>
      <c r="Q33" s="1167">
        <f t="shared" si="4"/>
        <v>0</v>
      </c>
      <c r="R33" s="1167">
        <f t="shared" si="4"/>
        <v>6</v>
      </c>
      <c r="S33" s="1167">
        <f t="shared" si="4"/>
        <v>5</v>
      </c>
      <c r="T33" s="1167">
        <f t="shared" si="4"/>
        <v>0</v>
      </c>
      <c r="U33" s="1167">
        <f t="shared" si="4"/>
        <v>0</v>
      </c>
      <c r="V33" s="1167">
        <f t="shared" si="4"/>
        <v>0</v>
      </c>
      <c r="W33" s="20">
        <f>G33*30</f>
        <v>435</v>
      </c>
      <c r="AR33" s="1141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354</v>
      </c>
      <c r="Z35" s="5" t="e">
        <f>Z34-0.65-0.2</f>
        <v>#REF!</v>
      </c>
    </row>
    <row r="36" spans="1:44" ht="19.5" thickBot="1">
      <c r="A36" s="1710" t="s">
        <v>374</v>
      </c>
      <c r="B36" s="1711"/>
      <c r="C36" s="1711"/>
      <c r="D36" s="1711"/>
      <c r="E36" s="1711"/>
      <c r="F36" s="1711"/>
      <c r="G36" s="1711"/>
      <c r="H36" s="1711"/>
      <c r="I36" s="1711"/>
      <c r="J36" s="1711"/>
      <c r="K36" s="1711"/>
      <c r="L36" s="1711"/>
      <c r="M36" s="1711"/>
      <c r="N36" s="1711"/>
      <c r="O36" s="1711"/>
      <c r="P36" s="1711"/>
      <c r="Q36" s="1711"/>
      <c r="R36" s="1711"/>
      <c r="S36" s="1711"/>
      <c r="T36" s="1711"/>
      <c r="U36" s="1711"/>
      <c r="V36" s="1712"/>
      <c r="W36" s="7"/>
      <c r="X36" s="7"/>
      <c r="Y36" s="7"/>
      <c r="Z36" s="7"/>
      <c r="AA36" s="7"/>
      <c r="AB36" s="7"/>
      <c r="AC36" s="298">
        <v>1</v>
      </c>
      <c r="AD36" s="163" t="s">
        <v>342</v>
      </c>
      <c r="AE36" s="163" t="s">
        <v>343</v>
      </c>
      <c r="AF36" s="163">
        <v>3</v>
      </c>
      <c r="AG36" s="163" t="s">
        <v>344</v>
      </c>
      <c r="AH36" s="163" t="s">
        <v>345</v>
      </c>
      <c r="AI36" s="163">
        <v>5</v>
      </c>
      <c r="AJ36" s="163" t="s">
        <v>346</v>
      </c>
      <c r="AK36" s="163" t="s">
        <v>347</v>
      </c>
      <c r="AL36" s="163">
        <v>7</v>
      </c>
      <c r="AM36" s="163" t="s">
        <v>348</v>
      </c>
      <c r="AN36" s="299" t="s">
        <v>349</v>
      </c>
      <c r="AO36" s="7"/>
      <c r="AP36" s="7"/>
      <c r="AQ36" s="7"/>
      <c r="AR36" s="231"/>
    </row>
    <row r="37" spans="1:44" ht="19.5" thickBot="1">
      <c r="A37" s="1710" t="s">
        <v>383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W37" s="7"/>
      <c r="X37" s="7"/>
      <c r="Y37" s="7"/>
      <c r="Z37" s="7"/>
      <c r="AA37" s="7"/>
      <c r="AB37" s="7"/>
      <c r="AC37" s="907"/>
      <c r="AD37" s="907"/>
      <c r="AE37" s="907"/>
      <c r="AF37" s="907"/>
      <c r="AG37" s="907"/>
      <c r="AH37" s="907"/>
      <c r="AI37" s="907"/>
      <c r="AJ37" s="907"/>
      <c r="AK37" s="907"/>
      <c r="AL37" s="907"/>
      <c r="AM37" s="907"/>
      <c r="AN37" s="907"/>
      <c r="AO37" s="7"/>
      <c r="AP37" s="7"/>
      <c r="AQ37" s="7"/>
      <c r="AR37" s="231"/>
    </row>
    <row r="38" spans="1:44" s="264" customFormat="1" ht="19.5" thickBot="1">
      <c r="A38" s="606" t="s">
        <v>452</v>
      </c>
      <c r="B38" s="1006" t="s">
        <v>41</v>
      </c>
      <c r="C38" s="1007"/>
      <c r="D38" s="973" t="s">
        <v>423</v>
      </c>
      <c r="E38" s="334"/>
      <c r="F38" s="1008"/>
      <c r="G38" s="1251"/>
      <c r="H38" s="1949" t="s">
        <v>457</v>
      </c>
      <c r="I38" s="1950"/>
      <c r="J38" s="1950"/>
      <c r="K38" s="1950"/>
      <c r="L38" s="1950"/>
      <c r="M38" s="1951"/>
      <c r="N38" s="985"/>
      <c r="O38" s="619"/>
      <c r="P38" s="619"/>
      <c r="Q38" s="619"/>
      <c r="R38" s="909" t="s">
        <v>456</v>
      </c>
      <c r="S38" s="909"/>
      <c r="T38" s="909"/>
      <c r="U38" s="909"/>
      <c r="V38" s="1047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1142"/>
    </row>
    <row r="39" spans="1:44" s="264" customFormat="1" ht="19.5" thickBot="1">
      <c r="A39" s="1701" t="s">
        <v>385</v>
      </c>
      <c r="B39" s="1702"/>
      <c r="C39" s="1702"/>
      <c r="D39" s="1702"/>
      <c r="E39" s="1702"/>
      <c r="F39" s="1702"/>
      <c r="G39" s="1702"/>
      <c r="H39" s="1867"/>
      <c r="I39" s="1867"/>
      <c r="J39" s="1867"/>
      <c r="K39" s="1867"/>
      <c r="L39" s="1867"/>
      <c r="M39" s="1867"/>
      <c r="N39" s="1867"/>
      <c r="O39" s="1867"/>
      <c r="P39" s="1867"/>
      <c r="Q39" s="1867"/>
      <c r="R39" s="1867"/>
      <c r="S39" s="1867"/>
      <c r="T39" s="1867"/>
      <c r="U39" s="1867"/>
      <c r="V39" s="1940"/>
      <c r="W39" s="906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4" t="s">
        <v>173</v>
      </c>
      <c r="B40" s="848" t="s">
        <v>477</v>
      </c>
      <c r="C40" s="168"/>
      <c r="D40" s="21">
        <v>5</v>
      </c>
      <c r="E40" s="21"/>
      <c r="F40" s="987"/>
      <c r="G40" s="1171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7"/>
      <c r="O40" s="58"/>
      <c r="P40" s="58"/>
      <c r="Q40" s="58"/>
      <c r="R40" s="107">
        <v>2</v>
      </c>
      <c r="S40" s="58"/>
      <c r="T40" s="58"/>
      <c r="U40" s="58"/>
      <c r="V40" s="114"/>
      <c r="W40" s="903"/>
      <c r="X40" s="903"/>
      <c r="Y40" s="903"/>
      <c r="Z40" s="903"/>
      <c r="AA40" s="903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3"/>
      <c r="AP40" s="903"/>
      <c r="AQ40" s="903"/>
      <c r="AR40" s="231"/>
    </row>
    <row r="41" spans="1:44" s="264" customFormat="1" ht="19.5" thickBot="1">
      <c r="A41" s="1734" t="s">
        <v>378</v>
      </c>
      <c r="B41" s="1735"/>
      <c r="C41" s="1735"/>
      <c r="D41" s="1735"/>
      <c r="E41" s="1735"/>
      <c r="F41" s="1735"/>
      <c r="G41" s="1735"/>
      <c r="H41" s="1735"/>
      <c r="I41" s="1735"/>
      <c r="J41" s="1735"/>
      <c r="K41" s="1735"/>
      <c r="L41" s="1735"/>
      <c r="M41" s="1735"/>
      <c r="N41" s="1735"/>
      <c r="O41" s="1735"/>
      <c r="P41" s="1735"/>
      <c r="Q41" s="1735"/>
      <c r="R41" s="1735"/>
      <c r="S41" s="1735"/>
      <c r="T41" s="1735"/>
      <c r="U41" s="1735"/>
      <c r="V41" s="1737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41"/>
    </row>
    <row r="42" spans="1:44" s="264" customFormat="1" ht="19.5" thickBot="1">
      <c r="A42" s="1734" t="s">
        <v>384</v>
      </c>
      <c r="B42" s="1735"/>
      <c r="C42" s="1735"/>
      <c r="D42" s="1735"/>
      <c r="E42" s="1735"/>
      <c r="F42" s="1735"/>
      <c r="G42" s="1735"/>
      <c r="H42" s="1735"/>
      <c r="I42" s="1735"/>
      <c r="J42" s="1735"/>
      <c r="K42" s="1735"/>
      <c r="L42" s="1735"/>
      <c r="M42" s="1735"/>
      <c r="N42" s="1735"/>
      <c r="O42" s="1735"/>
      <c r="P42" s="1735"/>
      <c r="Q42" s="1735"/>
      <c r="R42" s="1735"/>
      <c r="S42" s="1735"/>
      <c r="T42" s="1735"/>
      <c r="U42" s="1735"/>
      <c r="V42" s="1737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41"/>
    </row>
    <row r="43" spans="1:44" s="264" customFormat="1" ht="18.75">
      <c r="A43" s="141" t="s">
        <v>327</v>
      </c>
      <c r="B43" s="853" t="s">
        <v>110</v>
      </c>
      <c r="C43" s="851" t="s">
        <v>47</v>
      </c>
      <c r="D43" s="23"/>
      <c r="E43" s="23"/>
      <c r="F43" s="507"/>
      <c r="G43" s="1173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353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41"/>
    </row>
    <row r="44" spans="1:44" s="264" customFormat="1" ht="18.75">
      <c r="A44" s="141" t="s">
        <v>328</v>
      </c>
      <c r="B44" s="853" t="s">
        <v>417</v>
      </c>
      <c r="C44" s="851"/>
      <c r="D44" s="23"/>
      <c r="E44" s="23"/>
      <c r="F44" s="272">
        <v>5</v>
      </c>
      <c r="G44" s="1172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353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41"/>
    </row>
    <row r="45" spans="1:44" s="264" customFormat="1" ht="18.75">
      <c r="A45" s="141" t="s">
        <v>329</v>
      </c>
      <c r="B45" s="853" t="s">
        <v>75</v>
      </c>
      <c r="C45" s="852" t="s">
        <v>47</v>
      </c>
      <c r="D45" s="29"/>
      <c r="E45" s="29"/>
      <c r="F45" s="507"/>
      <c r="G45" s="1173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353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41"/>
    </row>
    <row r="46" spans="1:44" ht="18.75">
      <c r="A46" s="141" t="s">
        <v>331</v>
      </c>
      <c r="B46" s="853" t="s">
        <v>79</v>
      </c>
      <c r="C46" s="851" t="s">
        <v>47</v>
      </c>
      <c r="D46" s="23"/>
      <c r="E46" s="23"/>
      <c r="F46" s="507"/>
      <c r="G46" s="1173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353</v>
      </c>
      <c r="Z46" s="27"/>
      <c r="AA46" s="27"/>
      <c r="AB46" s="20"/>
      <c r="AC46" s="298">
        <v>1</v>
      </c>
      <c r="AD46" s="163" t="s">
        <v>342</v>
      </c>
      <c r="AE46" s="163" t="s">
        <v>343</v>
      </c>
      <c r="AF46" s="163">
        <v>3</v>
      </c>
      <c r="AG46" s="163" t="s">
        <v>344</v>
      </c>
      <c r="AH46" s="163" t="s">
        <v>345</v>
      </c>
      <c r="AI46" s="163">
        <v>5</v>
      </c>
      <c r="AJ46" s="163" t="s">
        <v>346</v>
      </c>
      <c r="AK46" s="163" t="s">
        <v>347</v>
      </c>
      <c r="AL46" s="163">
        <v>7</v>
      </c>
      <c r="AM46" s="163" t="s">
        <v>348</v>
      </c>
      <c r="AN46" s="299" t="s">
        <v>349</v>
      </c>
      <c r="AO46" s="27"/>
      <c r="AP46" s="27"/>
      <c r="AQ46" s="27"/>
      <c r="AR46" s="1141"/>
    </row>
    <row r="47" spans="1:44" ht="19.5" thickBot="1">
      <c r="A47" s="141" t="s">
        <v>332</v>
      </c>
      <c r="B47" s="853" t="s">
        <v>72</v>
      </c>
      <c r="C47" s="851"/>
      <c r="D47" s="23" t="s">
        <v>47</v>
      </c>
      <c r="E47" s="23"/>
      <c r="F47" s="507"/>
      <c r="G47" s="1234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41"/>
    </row>
    <row r="48" spans="1:44" ht="19.5" thickBot="1">
      <c r="A48" s="1943" t="s">
        <v>386</v>
      </c>
      <c r="B48" s="1944"/>
      <c r="C48" s="1944"/>
      <c r="D48" s="1944"/>
      <c r="E48" s="1944"/>
      <c r="F48" s="1944"/>
      <c r="G48" s="1944"/>
      <c r="H48" s="1944"/>
      <c r="I48" s="1944"/>
      <c r="J48" s="1944"/>
      <c r="K48" s="1944"/>
      <c r="L48" s="1944"/>
      <c r="M48" s="1944"/>
      <c r="N48" s="1944"/>
      <c r="O48" s="1944"/>
      <c r="P48" s="1944"/>
      <c r="Q48" s="1944"/>
      <c r="R48" s="1944"/>
      <c r="S48" s="1944"/>
      <c r="T48" s="1944"/>
      <c r="U48" s="1944"/>
      <c r="V48" s="1947"/>
      <c r="W48" s="903"/>
      <c r="X48" s="903"/>
      <c r="Y48" s="903"/>
      <c r="Z48" s="903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903"/>
      <c r="AL48" s="903"/>
      <c r="AM48" s="903"/>
      <c r="AN48" s="903"/>
      <c r="AO48" s="903"/>
      <c r="AP48" s="903"/>
      <c r="AQ48" s="903"/>
      <c r="AR48" s="231"/>
    </row>
    <row r="49" spans="1:44" ht="38.25" thickBot="1">
      <c r="A49" s="897" t="s">
        <v>395</v>
      </c>
      <c r="B49" s="941" t="s">
        <v>474</v>
      </c>
      <c r="C49" s="943"/>
      <c r="D49" s="55" t="s">
        <v>47</v>
      </c>
      <c r="E49" s="513"/>
      <c r="F49" s="1019"/>
      <c r="G49" s="1250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4"/>
      <c r="O49" s="512"/>
      <c r="P49" s="59"/>
      <c r="Q49" s="59"/>
      <c r="R49" s="59">
        <v>4</v>
      </c>
      <c r="S49" s="59"/>
      <c r="T49" s="512"/>
      <c r="U49" s="512"/>
      <c r="V49" s="935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1678" t="s">
        <v>202</v>
      </c>
      <c r="B50" s="1679"/>
      <c r="C50" s="1679"/>
      <c r="D50" s="1679"/>
      <c r="E50" s="1679"/>
      <c r="F50" s="1679"/>
      <c r="G50" s="1679"/>
      <c r="H50" s="1679"/>
      <c r="I50" s="1679"/>
      <c r="J50" s="1679"/>
      <c r="K50" s="1679"/>
      <c r="L50" s="1679"/>
      <c r="M50" s="1679"/>
      <c r="N50" s="1679"/>
      <c r="O50" s="1679"/>
      <c r="P50" s="1679"/>
      <c r="Q50" s="1679"/>
      <c r="R50" s="1679"/>
      <c r="S50" s="1679"/>
      <c r="T50" s="1679"/>
      <c r="U50" s="1679"/>
      <c r="V50" s="1680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41"/>
    </row>
    <row r="51" spans="1:44" ht="20.25" thickBot="1">
      <c r="A51" s="1783" t="s">
        <v>119</v>
      </c>
      <c r="B51" s="1948"/>
      <c r="C51" s="104"/>
      <c r="D51" s="76"/>
      <c r="E51" s="76"/>
      <c r="F51" s="928"/>
      <c r="G51" s="995">
        <f aca="true" t="shared" si="5" ref="G51:V51">G52+G53</f>
        <v>30</v>
      </c>
      <c r="H51" s="1023">
        <f t="shared" si="5"/>
        <v>900</v>
      </c>
      <c r="I51" s="1166">
        <f t="shared" si="5"/>
        <v>390</v>
      </c>
      <c r="J51" s="1166">
        <f t="shared" si="5"/>
        <v>180</v>
      </c>
      <c r="K51" s="1166">
        <f t="shared" si="5"/>
        <v>90</v>
      </c>
      <c r="L51" s="1166">
        <f t="shared" si="5"/>
        <v>120</v>
      </c>
      <c r="M51" s="1165">
        <f t="shared" si="5"/>
        <v>510</v>
      </c>
      <c r="N51" s="1023">
        <f t="shared" si="5"/>
        <v>0</v>
      </c>
      <c r="O51" s="1166">
        <f t="shared" si="5"/>
        <v>0</v>
      </c>
      <c r="P51" s="1166">
        <f t="shared" si="5"/>
        <v>0</v>
      </c>
      <c r="Q51" s="1166">
        <f t="shared" si="5"/>
        <v>0</v>
      </c>
      <c r="R51" s="1166">
        <f t="shared" si="5"/>
        <v>26</v>
      </c>
      <c r="S51" s="1166">
        <f t="shared" si="5"/>
        <v>0</v>
      </c>
      <c r="T51" s="1166">
        <f t="shared" si="5"/>
        <v>0</v>
      </c>
      <c r="U51" s="1166">
        <f t="shared" si="5"/>
        <v>0</v>
      </c>
      <c r="V51" s="1165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41"/>
    </row>
    <row r="52" spans="1:44" ht="19.5" thickBot="1">
      <c r="A52" s="1921" t="s">
        <v>458</v>
      </c>
      <c r="B52" s="1942"/>
      <c r="C52" s="1199"/>
      <c r="D52" s="1124"/>
      <c r="E52" s="1125"/>
      <c r="F52" s="1231"/>
      <c r="G52" s="1237">
        <f>SUM(G38:G38,G43:G47)</f>
        <v>22.5</v>
      </c>
      <c r="H52" s="1232">
        <f aca="true" t="shared" si="6" ref="H52:V52">SUM(H38:H38,H43:H47)</f>
        <v>675</v>
      </c>
      <c r="I52" s="1232">
        <f t="shared" si="6"/>
        <v>300</v>
      </c>
      <c r="J52" s="1232">
        <f t="shared" si="6"/>
        <v>150</v>
      </c>
      <c r="K52" s="1232">
        <f t="shared" si="6"/>
        <v>90</v>
      </c>
      <c r="L52" s="1232">
        <f t="shared" si="6"/>
        <v>60</v>
      </c>
      <c r="M52" s="1232">
        <f t="shared" si="6"/>
        <v>375</v>
      </c>
      <c r="N52" s="1232">
        <f t="shared" si="6"/>
        <v>0</v>
      </c>
      <c r="O52" s="1232">
        <f t="shared" si="6"/>
        <v>0</v>
      </c>
      <c r="P52" s="1232">
        <f t="shared" si="6"/>
        <v>0</v>
      </c>
      <c r="Q52" s="1232">
        <f t="shared" si="6"/>
        <v>0</v>
      </c>
      <c r="R52" s="1232">
        <f t="shared" si="6"/>
        <v>20</v>
      </c>
      <c r="S52" s="1232">
        <f t="shared" si="6"/>
        <v>0</v>
      </c>
      <c r="T52" s="1232">
        <f t="shared" si="6"/>
        <v>0</v>
      </c>
      <c r="U52" s="1232">
        <f t="shared" si="6"/>
        <v>0</v>
      </c>
      <c r="V52" s="1232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1707" t="s">
        <v>382</v>
      </c>
      <c r="B53" s="1941"/>
      <c r="C53" s="104"/>
      <c r="D53" s="76"/>
      <c r="E53" s="76"/>
      <c r="F53" s="928"/>
      <c r="G53" s="995">
        <f aca="true" t="shared" si="7" ref="G53:V53">SUM(G40:G40,G49:G49)</f>
        <v>7.5</v>
      </c>
      <c r="H53" s="1167">
        <f t="shared" si="7"/>
        <v>225</v>
      </c>
      <c r="I53" s="1167">
        <f t="shared" si="7"/>
        <v>90</v>
      </c>
      <c r="J53" s="1167">
        <f t="shared" si="7"/>
        <v>30</v>
      </c>
      <c r="K53" s="1167">
        <f t="shared" si="7"/>
        <v>0</v>
      </c>
      <c r="L53" s="1167">
        <f t="shared" si="7"/>
        <v>60</v>
      </c>
      <c r="M53" s="1167">
        <f t="shared" si="7"/>
        <v>135</v>
      </c>
      <c r="N53" s="1167">
        <f t="shared" si="7"/>
        <v>0</v>
      </c>
      <c r="O53" s="1167">
        <f t="shared" si="7"/>
        <v>0</v>
      </c>
      <c r="P53" s="1167">
        <f t="shared" si="7"/>
        <v>0</v>
      </c>
      <c r="Q53" s="1167">
        <f t="shared" si="7"/>
        <v>0</v>
      </c>
      <c r="R53" s="1167">
        <f t="shared" si="7"/>
        <v>6</v>
      </c>
      <c r="S53" s="1167">
        <f t="shared" si="7"/>
        <v>0</v>
      </c>
      <c r="T53" s="1167">
        <f t="shared" si="7"/>
        <v>0</v>
      </c>
      <c r="U53" s="1167">
        <f t="shared" si="7"/>
        <v>0</v>
      </c>
      <c r="V53" s="1167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41"/>
    </row>
    <row r="54" ht="51.75" customHeight="1"/>
    <row r="55" ht="19.5" thickBot="1"/>
    <row r="56" spans="1:44" ht="19.5" thickBot="1">
      <c r="A56" s="1710" t="s">
        <v>374</v>
      </c>
      <c r="B56" s="1711"/>
      <c r="C56" s="1711"/>
      <c r="D56" s="1711"/>
      <c r="E56" s="1711"/>
      <c r="F56" s="1711"/>
      <c r="G56" s="1711"/>
      <c r="H56" s="1711"/>
      <c r="I56" s="1711"/>
      <c r="J56" s="1711"/>
      <c r="K56" s="1711"/>
      <c r="L56" s="1711"/>
      <c r="M56" s="1711"/>
      <c r="N56" s="1711"/>
      <c r="O56" s="1711"/>
      <c r="P56" s="1711"/>
      <c r="Q56" s="1711"/>
      <c r="R56" s="1711"/>
      <c r="S56" s="1711"/>
      <c r="T56" s="1711"/>
      <c r="U56" s="1711"/>
      <c r="V56" s="1712"/>
      <c r="W56" s="7"/>
      <c r="X56" s="7"/>
      <c r="Y56" s="7"/>
      <c r="Z56" s="7"/>
      <c r="AA56" s="7"/>
      <c r="AB56" s="7"/>
      <c r="AC56" s="298">
        <v>1</v>
      </c>
      <c r="AD56" s="163" t="s">
        <v>342</v>
      </c>
      <c r="AE56" s="163" t="s">
        <v>343</v>
      </c>
      <c r="AF56" s="163">
        <v>3</v>
      </c>
      <c r="AG56" s="163" t="s">
        <v>344</v>
      </c>
      <c r="AH56" s="163" t="s">
        <v>345</v>
      </c>
      <c r="AI56" s="163">
        <v>5</v>
      </c>
      <c r="AJ56" s="163" t="s">
        <v>346</v>
      </c>
      <c r="AK56" s="163" t="s">
        <v>347</v>
      </c>
      <c r="AL56" s="163">
        <v>7</v>
      </c>
      <c r="AM56" s="163" t="s">
        <v>348</v>
      </c>
      <c r="AN56" s="299" t="s">
        <v>349</v>
      </c>
      <c r="AO56" s="7"/>
      <c r="AP56" s="7"/>
      <c r="AQ56" s="7"/>
      <c r="AR56" s="231"/>
    </row>
    <row r="57" spans="1:44" ht="19.5" thickBot="1">
      <c r="A57" s="1710" t="s">
        <v>383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W57" s="7"/>
      <c r="X57" s="7"/>
      <c r="Y57" s="7"/>
      <c r="Z57" s="7"/>
      <c r="AA57" s="7"/>
      <c r="AB57" s="7"/>
      <c r="AC57" s="907"/>
      <c r="AD57" s="907"/>
      <c r="AE57" s="907"/>
      <c r="AF57" s="907"/>
      <c r="AG57" s="907"/>
      <c r="AH57" s="907"/>
      <c r="AI57" s="907"/>
      <c r="AJ57" s="907"/>
      <c r="AK57" s="907"/>
      <c r="AL57" s="907"/>
      <c r="AM57" s="907"/>
      <c r="AN57" s="907"/>
      <c r="AO57" s="7"/>
      <c r="AP57" s="7"/>
      <c r="AQ57" s="7"/>
      <c r="AR57" s="231"/>
    </row>
    <row r="58" spans="1:43" ht="18.75">
      <c r="A58" s="141" t="s">
        <v>377</v>
      </c>
      <c r="B58" s="955" t="s">
        <v>213</v>
      </c>
      <c r="C58" s="956" t="s">
        <v>48</v>
      </c>
      <c r="D58" s="957"/>
      <c r="E58" s="957"/>
      <c r="F58" s="991"/>
      <c r="G58" s="1250">
        <v>4</v>
      </c>
      <c r="H58" s="951">
        <f>G58*30</f>
        <v>120</v>
      </c>
      <c r="I58" s="107">
        <f>J58+K58+L58</f>
        <v>54</v>
      </c>
      <c r="J58" s="958">
        <v>36</v>
      </c>
      <c r="K58" s="958">
        <v>9</v>
      </c>
      <c r="L58" s="958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7"/>
      <c r="X58" s="978"/>
      <c r="Y58" s="978"/>
      <c r="Z58" s="978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</row>
    <row r="59" spans="1:43" ht="19.5" thickBot="1">
      <c r="A59" s="606" t="s">
        <v>452</v>
      </c>
      <c r="B59" s="1006" t="s">
        <v>41</v>
      </c>
      <c r="C59" s="1007"/>
      <c r="D59" s="973" t="s">
        <v>423</v>
      </c>
      <c r="E59" s="334"/>
      <c r="F59" s="1008"/>
      <c r="G59" s="1251"/>
      <c r="H59" s="1949" t="s">
        <v>457</v>
      </c>
      <c r="I59" s="1950"/>
      <c r="J59" s="1950"/>
      <c r="K59" s="1950"/>
      <c r="L59" s="1950"/>
      <c r="M59" s="1951"/>
      <c r="N59" s="985"/>
      <c r="O59" s="619"/>
      <c r="P59" s="619"/>
      <c r="Q59" s="619"/>
      <c r="R59" s="909"/>
      <c r="S59" s="909" t="s">
        <v>456</v>
      </c>
      <c r="T59" s="909"/>
      <c r="U59" s="909"/>
      <c r="V59" s="1047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</row>
    <row r="60" spans="1:44" ht="19.5" thickBot="1">
      <c r="A60" s="1701" t="s">
        <v>385</v>
      </c>
      <c r="B60" s="1702"/>
      <c r="C60" s="1702"/>
      <c r="D60" s="1702"/>
      <c r="E60" s="1702"/>
      <c r="F60" s="1702"/>
      <c r="G60" s="1702"/>
      <c r="H60" s="1867"/>
      <c r="I60" s="1867"/>
      <c r="J60" s="1867"/>
      <c r="K60" s="1867"/>
      <c r="L60" s="1867"/>
      <c r="M60" s="1867"/>
      <c r="N60" s="1867"/>
      <c r="O60" s="1867"/>
      <c r="P60" s="1867"/>
      <c r="Q60" s="1867"/>
      <c r="R60" s="1867"/>
      <c r="S60" s="1867"/>
      <c r="T60" s="1867"/>
      <c r="U60" s="1867"/>
      <c r="V60" s="1940"/>
      <c r="W60" s="906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4" t="s">
        <v>174</v>
      </c>
      <c r="B61" s="848" t="s">
        <v>476</v>
      </c>
      <c r="C61" s="168"/>
      <c r="D61" s="21">
        <v>6</v>
      </c>
      <c r="E61" s="21"/>
      <c r="F61" s="987"/>
      <c r="G61" s="1171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7"/>
      <c r="O61" s="58"/>
      <c r="P61" s="58"/>
      <c r="Q61" s="58"/>
      <c r="R61" s="166"/>
      <c r="S61" s="58">
        <v>2</v>
      </c>
      <c r="T61" s="58"/>
      <c r="U61" s="58"/>
      <c r="V61" s="114"/>
      <c r="W61" s="903"/>
      <c r="X61" s="903"/>
      <c r="Y61" s="903"/>
      <c r="Z61" s="903"/>
      <c r="AA61" s="903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3"/>
      <c r="AP61" s="903"/>
      <c r="AQ61" s="903"/>
      <c r="AR61" s="231"/>
    </row>
    <row r="62" spans="1:44" ht="19.5" thickBot="1">
      <c r="A62" s="1734" t="s">
        <v>378</v>
      </c>
      <c r="B62" s="1735"/>
      <c r="C62" s="1735"/>
      <c r="D62" s="1735"/>
      <c r="E62" s="1735"/>
      <c r="F62" s="1735"/>
      <c r="G62" s="1735"/>
      <c r="H62" s="1735"/>
      <c r="I62" s="1735"/>
      <c r="J62" s="1735"/>
      <c r="K62" s="1735"/>
      <c r="L62" s="1735"/>
      <c r="M62" s="1735"/>
      <c r="N62" s="1735"/>
      <c r="O62" s="1735"/>
      <c r="P62" s="1735"/>
      <c r="Q62" s="1735"/>
      <c r="R62" s="1735"/>
      <c r="S62" s="1735"/>
      <c r="T62" s="1735"/>
      <c r="U62" s="1735"/>
      <c r="V62" s="1737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41"/>
    </row>
    <row r="63" spans="1:44" ht="19.5" thickBot="1">
      <c r="A63" s="1734" t="s">
        <v>384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41"/>
    </row>
    <row r="64" spans="1:44" ht="18.75">
      <c r="A64" s="141" t="s">
        <v>334</v>
      </c>
      <c r="B64" s="853" t="s">
        <v>82</v>
      </c>
      <c r="C64" s="855" t="s">
        <v>48</v>
      </c>
      <c r="D64" s="37"/>
      <c r="E64" s="37"/>
      <c r="F64" s="143"/>
      <c r="G64" s="1173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360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41"/>
    </row>
    <row r="65" spans="1:44" ht="18.75">
      <c r="A65" s="141" t="s">
        <v>335</v>
      </c>
      <c r="B65" s="1259" t="s">
        <v>419</v>
      </c>
      <c r="C65" s="947" t="s">
        <v>48</v>
      </c>
      <c r="D65" s="284"/>
      <c r="E65" s="284"/>
      <c r="F65" s="1016"/>
      <c r="G65" s="1173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41"/>
    </row>
    <row r="66" spans="1:44" ht="19.5" thickBot="1">
      <c r="A66" s="315" t="s">
        <v>336</v>
      </c>
      <c r="B66" s="1259" t="s">
        <v>420</v>
      </c>
      <c r="C66" s="1253"/>
      <c r="D66" s="123"/>
      <c r="E66" s="123"/>
      <c r="F66" s="1254" t="s">
        <v>48</v>
      </c>
      <c r="G66" s="1255">
        <v>1</v>
      </c>
      <c r="H66" s="1256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5"/>
      <c r="O66" s="619"/>
      <c r="P66" s="619"/>
      <c r="Q66" s="619"/>
      <c r="R66" s="619"/>
      <c r="S66" s="619">
        <v>1</v>
      </c>
      <c r="T66" s="619"/>
      <c r="U66" s="1257"/>
      <c r="V66" s="1258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41"/>
    </row>
    <row r="67" spans="1:44" ht="19.5" thickBot="1">
      <c r="A67" s="1943" t="s">
        <v>386</v>
      </c>
      <c r="B67" s="1944"/>
      <c r="C67" s="1944"/>
      <c r="D67" s="1944"/>
      <c r="E67" s="1944"/>
      <c r="F67" s="1944"/>
      <c r="G67" s="1944"/>
      <c r="H67" s="1944"/>
      <c r="I67" s="1944"/>
      <c r="J67" s="1944"/>
      <c r="K67" s="1944"/>
      <c r="L67" s="1944"/>
      <c r="M67" s="1944"/>
      <c r="N67" s="1944"/>
      <c r="O67" s="1944"/>
      <c r="P67" s="1944"/>
      <c r="Q67" s="1944"/>
      <c r="R67" s="1944"/>
      <c r="S67" s="1944"/>
      <c r="T67" s="1944"/>
      <c r="U67" s="1944"/>
      <c r="V67" s="1947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231"/>
    </row>
    <row r="68" spans="1:44" ht="38.25" thickBot="1">
      <c r="A68" s="1162" t="s">
        <v>396</v>
      </c>
      <c r="B68" s="1238" t="s">
        <v>475</v>
      </c>
      <c r="C68" s="1030"/>
      <c r="D68" s="1239" t="s">
        <v>48</v>
      </c>
      <c r="E68" s="1239"/>
      <c r="F68" s="1240"/>
      <c r="G68" s="1252">
        <v>4</v>
      </c>
      <c r="H68" s="1241">
        <f>G68*30</f>
        <v>120</v>
      </c>
      <c r="I68" s="1242">
        <f>J68+K68+L68</f>
        <v>54</v>
      </c>
      <c r="J68" s="1243">
        <v>36</v>
      </c>
      <c r="K68" s="1244"/>
      <c r="L68" s="1244">
        <v>18</v>
      </c>
      <c r="M68" s="935">
        <f>H68-I68</f>
        <v>66</v>
      </c>
      <c r="N68" s="985"/>
      <c r="O68" s="619"/>
      <c r="P68" s="619"/>
      <c r="Q68" s="619"/>
      <c r="R68" s="1245"/>
      <c r="S68" s="145">
        <v>3</v>
      </c>
      <c r="T68" s="619"/>
      <c r="U68" s="619"/>
      <c r="V68" s="124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1678" t="s">
        <v>202</v>
      </c>
      <c r="B69" s="1679"/>
      <c r="C69" s="1679"/>
      <c r="D69" s="1679"/>
      <c r="E69" s="1679"/>
      <c r="F69" s="1679"/>
      <c r="G69" s="1679"/>
      <c r="H69" s="1679"/>
      <c r="I69" s="1679"/>
      <c r="J69" s="1679"/>
      <c r="K69" s="1679"/>
      <c r="L69" s="1679"/>
      <c r="M69" s="1679"/>
      <c r="N69" s="1679"/>
      <c r="O69" s="1679"/>
      <c r="P69" s="1679"/>
      <c r="Q69" s="1679"/>
      <c r="R69" s="1679"/>
      <c r="S69" s="1679"/>
      <c r="T69" s="1679"/>
      <c r="U69" s="1679"/>
      <c r="V69" s="1680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41"/>
    </row>
    <row r="70" spans="1:44" ht="20.25" thickBot="1">
      <c r="A70" s="1220" t="s">
        <v>209</v>
      </c>
      <c r="B70" s="1221" t="s">
        <v>90</v>
      </c>
      <c r="C70" s="1222"/>
      <c r="D70" s="127">
        <v>6</v>
      </c>
      <c r="E70" s="127"/>
      <c r="F70" s="1230"/>
      <c r="G70" s="1236">
        <v>4.5</v>
      </c>
      <c r="H70" s="926">
        <f>G70*30</f>
        <v>135</v>
      </c>
      <c r="I70" s="1247"/>
      <c r="J70" s="1247"/>
      <c r="K70" s="1247"/>
      <c r="L70" s="1247"/>
      <c r="M70" s="1224"/>
      <c r="N70" s="1225"/>
      <c r="O70" s="1226"/>
      <c r="P70" s="1226"/>
      <c r="Q70" s="1226"/>
      <c r="R70" s="1226"/>
      <c r="S70" s="1248"/>
      <c r="T70" s="1249"/>
      <c r="U70" s="1247"/>
      <c r="V70" s="1229"/>
      <c r="W70" s="27"/>
      <c r="X70" s="27"/>
      <c r="Y70" s="27" t="s">
        <v>353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41"/>
    </row>
    <row r="71" spans="1:44" ht="20.25" thickBot="1">
      <c r="A71" s="1783" t="s">
        <v>119</v>
      </c>
      <c r="B71" s="1948"/>
      <c r="C71" s="104"/>
      <c r="D71" s="76"/>
      <c r="E71" s="76"/>
      <c r="F71" s="928"/>
      <c r="G71" s="995">
        <f aca="true" t="shared" si="8" ref="G71:V71">G72+G73</f>
        <v>30</v>
      </c>
      <c r="H71" s="1023">
        <f t="shared" si="8"/>
        <v>900</v>
      </c>
      <c r="I71" s="1166">
        <f t="shared" si="8"/>
        <v>360</v>
      </c>
      <c r="J71" s="1166">
        <f t="shared" si="8"/>
        <v>180</v>
      </c>
      <c r="K71" s="1166">
        <f t="shared" si="8"/>
        <v>9</v>
      </c>
      <c r="L71" s="1166">
        <f t="shared" si="8"/>
        <v>171</v>
      </c>
      <c r="M71" s="1165">
        <f t="shared" si="8"/>
        <v>405</v>
      </c>
      <c r="N71" s="1023">
        <f t="shared" si="8"/>
        <v>0</v>
      </c>
      <c r="O71" s="1166">
        <f t="shared" si="8"/>
        <v>0</v>
      </c>
      <c r="P71" s="1166">
        <f t="shared" si="8"/>
        <v>0</v>
      </c>
      <c r="Q71" s="1166">
        <f t="shared" si="8"/>
        <v>0</v>
      </c>
      <c r="R71" s="1166">
        <f t="shared" si="8"/>
        <v>0</v>
      </c>
      <c r="S71" s="1166">
        <f t="shared" si="8"/>
        <v>20</v>
      </c>
      <c r="T71" s="1166">
        <f t="shared" si="8"/>
        <v>0</v>
      </c>
      <c r="U71" s="1166">
        <f t="shared" si="8"/>
        <v>0</v>
      </c>
      <c r="V71" s="1165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41"/>
    </row>
    <row r="72" spans="1:44" ht="19.5" thickBot="1">
      <c r="A72" s="1921" t="s">
        <v>458</v>
      </c>
      <c r="B72" s="1942"/>
      <c r="C72" s="1199"/>
      <c r="D72" s="1124"/>
      <c r="E72" s="1125"/>
      <c r="F72" s="1231"/>
      <c r="G72" s="1237">
        <f aca="true" t="shared" si="9" ref="G72:V72">SUM(G58:G59,G64:G66)+G70</f>
        <v>23</v>
      </c>
      <c r="H72" s="1202">
        <f t="shared" si="9"/>
        <v>690</v>
      </c>
      <c r="I72" s="1126">
        <f t="shared" si="9"/>
        <v>270</v>
      </c>
      <c r="J72" s="1126">
        <f t="shared" si="9"/>
        <v>144</v>
      </c>
      <c r="K72" s="1126">
        <f t="shared" si="9"/>
        <v>9</v>
      </c>
      <c r="L72" s="1126">
        <f t="shared" si="9"/>
        <v>117</v>
      </c>
      <c r="M72" s="1200">
        <f t="shared" si="9"/>
        <v>285</v>
      </c>
      <c r="N72" s="1202">
        <f t="shared" si="9"/>
        <v>0</v>
      </c>
      <c r="O72" s="1126">
        <f t="shared" si="9"/>
        <v>0</v>
      </c>
      <c r="P72" s="1126">
        <f t="shared" si="9"/>
        <v>0</v>
      </c>
      <c r="Q72" s="1126">
        <f t="shared" si="9"/>
        <v>0</v>
      </c>
      <c r="R72" s="1126">
        <f t="shared" si="9"/>
        <v>0</v>
      </c>
      <c r="S72" s="1126">
        <f t="shared" si="9"/>
        <v>15</v>
      </c>
      <c r="T72" s="1126">
        <f t="shared" si="9"/>
        <v>0</v>
      </c>
      <c r="U72" s="1126">
        <f t="shared" si="9"/>
        <v>0</v>
      </c>
      <c r="V72" s="1200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1707" t="s">
        <v>382</v>
      </c>
      <c r="B73" s="1941"/>
      <c r="C73" s="104"/>
      <c r="D73" s="76"/>
      <c r="E73" s="76"/>
      <c r="F73" s="928"/>
      <c r="G73" s="995">
        <f aca="true" t="shared" si="10" ref="G73:V73">SUM(G61:G61,G68:G68)</f>
        <v>7</v>
      </c>
      <c r="H73" s="1167">
        <f t="shared" si="10"/>
        <v>210</v>
      </c>
      <c r="I73" s="1167">
        <f t="shared" si="10"/>
        <v>90</v>
      </c>
      <c r="J73" s="1167">
        <f t="shared" si="10"/>
        <v>36</v>
      </c>
      <c r="K73" s="1167">
        <f t="shared" si="10"/>
        <v>0</v>
      </c>
      <c r="L73" s="1167">
        <f t="shared" si="10"/>
        <v>54</v>
      </c>
      <c r="M73" s="1167">
        <f t="shared" si="10"/>
        <v>120</v>
      </c>
      <c r="N73" s="1167">
        <f t="shared" si="10"/>
        <v>0</v>
      </c>
      <c r="O73" s="1167">
        <f t="shared" si="10"/>
        <v>0</v>
      </c>
      <c r="P73" s="1167">
        <f t="shared" si="10"/>
        <v>0</v>
      </c>
      <c r="Q73" s="1167">
        <f t="shared" si="10"/>
        <v>0</v>
      </c>
      <c r="R73" s="1167">
        <f t="shared" si="10"/>
        <v>0</v>
      </c>
      <c r="S73" s="1167">
        <f t="shared" si="10"/>
        <v>5</v>
      </c>
      <c r="T73" s="1167">
        <f t="shared" si="10"/>
        <v>0</v>
      </c>
      <c r="U73" s="1167">
        <f t="shared" si="10"/>
        <v>0</v>
      </c>
      <c r="V73" s="1167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41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936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1801"/>
      <c r="Q2" s="1801"/>
      <c r="R2" s="1801"/>
      <c r="S2" s="1801"/>
      <c r="T2" s="1801"/>
      <c r="U2" s="1801"/>
      <c r="V2" s="1802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231"/>
    </row>
    <row r="4" spans="1:44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937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231"/>
    </row>
    <row r="5" spans="1:44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938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351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1710" t="s">
        <v>383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979" customFormat="1" ht="20.25" customHeight="1" thickBot="1">
      <c r="A11" s="1157" t="s">
        <v>452</v>
      </c>
      <c r="B11" s="1158" t="s">
        <v>41</v>
      </c>
      <c r="C11" s="1159"/>
      <c r="D11" s="1160" t="s">
        <v>423</v>
      </c>
      <c r="E11" s="316"/>
      <c r="F11" s="1161"/>
      <c r="G11" s="1169"/>
      <c r="H11" s="1918" t="s">
        <v>457</v>
      </c>
      <c r="I11" s="1919"/>
      <c r="J11" s="1919"/>
      <c r="K11" s="1919"/>
      <c r="L11" s="1919"/>
      <c r="M11" s="1920"/>
      <c r="N11" s="985"/>
      <c r="O11" s="619"/>
      <c r="P11" s="619"/>
      <c r="Q11" s="619"/>
      <c r="R11" s="909"/>
      <c r="S11" s="909"/>
      <c r="T11" s="909" t="s">
        <v>456</v>
      </c>
      <c r="U11" s="909" t="s">
        <v>456</v>
      </c>
      <c r="V11" s="1047"/>
      <c r="AR11" s="1142" t="s">
        <v>483</v>
      </c>
    </row>
    <row r="12" spans="1:44" s="20" customFormat="1" ht="19.5" customHeight="1" thickBot="1">
      <c r="A12" s="1701" t="s">
        <v>385</v>
      </c>
      <c r="B12" s="1702"/>
      <c r="C12" s="1702"/>
      <c r="D12" s="1702"/>
      <c r="E12" s="1702"/>
      <c r="F12" s="1702"/>
      <c r="G12" s="1702"/>
      <c r="H12" s="1702"/>
      <c r="I12" s="1702"/>
      <c r="J12" s="1702"/>
      <c r="K12" s="1702"/>
      <c r="L12" s="1702"/>
      <c r="M12" s="1702"/>
      <c r="N12" s="1702"/>
      <c r="O12" s="1702"/>
      <c r="P12" s="1702"/>
      <c r="Q12" s="1702"/>
      <c r="R12" s="1702"/>
      <c r="S12" s="1702"/>
      <c r="T12" s="1702"/>
      <c r="U12" s="1702"/>
      <c r="V12" s="1703"/>
      <c r="W12" s="906"/>
      <c r="X12" s="580"/>
      <c r="Y12" s="580"/>
      <c r="Z12" s="580"/>
      <c r="AR12" s="231"/>
    </row>
    <row r="13" spans="1:44" s="903" customFormat="1" ht="19.5" customHeight="1">
      <c r="A13" s="944" t="s">
        <v>171</v>
      </c>
      <c r="B13" s="955" t="s">
        <v>478</v>
      </c>
      <c r="C13" s="962"/>
      <c r="D13" s="963">
        <v>7</v>
      </c>
      <c r="E13" s="963"/>
      <c r="F13" s="992"/>
      <c r="G13" s="1170">
        <v>3.5</v>
      </c>
      <c r="H13" s="934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9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466</v>
      </c>
    </row>
    <row r="14" spans="1:44" s="903" customFormat="1" ht="19.5" customHeight="1">
      <c r="A14" s="944" t="s">
        <v>289</v>
      </c>
      <c r="B14" s="848" t="s">
        <v>479</v>
      </c>
      <c r="C14" s="168"/>
      <c r="D14" s="21">
        <v>7</v>
      </c>
      <c r="E14" s="21"/>
      <c r="F14" s="987"/>
      <c r="G14" s="1171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7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464</v>
      </c>
    </row>
    <row r="15" spans="1:44" s="903" customFormat="1" ht="19.5" customHeight="1" thickBot="1">
      <c r="A15" s="944" t="s">
        <v>293</v>
      </c>
      <c r="B15" s="848" t="s">
        <v>480</v>
      </c>
      <c r="C15" s="168"/>
      <c r="D15" s="21">
        <v>8</v>
      </c>
      <c r="E15" s="21"/>
      <c r="F15" s="987"/>
      <c r="G15" s="1171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7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484</v>
      </c>
    </row>
    <row r="16" spans="1:44" s="27" customFormat="1" ht="19.5" customHeight="1" thickBot="1">
      <c r="A16" s="1734" t="s">
        <v>378</v>
      </c>
      <c r="B16" s="1735"/>
      <c r="C16" s="1735"/>
      <c r="D16" s="1735"/>
      <c r="E16" s="1735"/>
      <c r="F16" s="1735"/>
      <c r="G16" s="1735"/>
      <c r="H16" s="1735"/>
      <c r="I16" s="1735"/>
      <c r="J16" s="1735"/>
      <c r="K16" s="1735"/>
      <c r="L16" s="1735"/>
      <c r="M16" s="1735"/>
      <c r="N16" s="1735"/>
      <c r="O16" s="1735"/>
      <c r="P16" s="1735"/>
      <c r="Q16" s="1735"/>
      <c r="R16" s="1735"/>
      <c r="S16" s="1735"/>
      <c r="T16" s="1735"/>
      <c r="U16" s="1735"/>
      <c r="V16" s="1737"/>
      <c r="W16" s="877"/>
      <c r="X16" s="292"/>
      <c r="Y16" s="292"/>
      <c r="Z16" s="292"/>
      <c r="AR16" s="1141"/>
    </row>
    <row r="17" spans="1:44" s="27" customFormat="1" ht="19.5" customHeight="1" thickBot="1">
      <c r="A17" s="1734" t="s">
        <v>384</v>
      </c>
      <c r="B17" s="1735"/>
      <c r="C17" s="1735"/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7"/>
      <c r="W17" s="877"/>
      <c r="X17" s="292"/>
      <c r="Y17" s="292"/>
      <c r="Z17" s="292"/>
      <c r="AR17" s="1141"/>
    </row>
    <row r="18" spans="1:44" s="27" customFormat="1" ht="19.5" customHeight="1">
      <c r="A18" s="141" t="s">
        <v>338</v>
      </c>
      <c r="B18" s="853" t="s">
        <v>74</v>
      </c>
      <c r="C18" s="851" t="s">
        <v>49</v>
      </c>
      <c r="D18" s="23"/>
      <c r="E18" s="23"/>
      <c r="F18" s="507"/>
      <c r="G18" s="1172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353</v>
      </c>
      <c r="AR18" s="1141" t="s">
        <v>459</v>
      </c>
    </row>
    <row r="19" spans="1:44" s="27" customFormat="1" ht="19.5" customHeight="1">
      <c r="A19" s="141" t="s">
        <v>339</v>
      </c>
      <c r="B19" s="970" t="s">
        <v>78</v>
      </c>
      <c r="C19" s="851" t="s">
        <v>49</v>
      </c>
      <c r="D19" s="23"/>
      <c r="E19" s="23"/>
      <c r="F19" s="144"/>
      <c r="G19" s="1173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41" t="s">
        <v>459</v>
      </c>
    </row>
    <row r="20" spans="1:44" s="27" customFormat="1" ht="19.5" customHeight="1">
      <c r="A20" s="141" t="s">
        <v>391</v>
      </c>
      <c r="B20" s="971" t="s">
        <v>421</v>
      </c>
      <c r="C20" s="851"/>
      <c r="D20" s="23"/>
      <c r="E20" s="23" t="s">
        <v>49</v>
      </c>
      <c r="F20" s="144"/>
      <c r="G20" s="1172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353</v>
      </c>
      <c r="AB20" s="20"/>
      <c r="AC20" s="1683"/>
      <c r="AD20" s="1667"/>
      <c r="AE20" s="1667"/>
      <c r="AF20" s="1667"/>
      <c r="AG20" s="1667"/>
      <c r="AH20" s="1667"/>
      <c r="AI20" s="1667"/>
      <c r="AJ20" s="1667"/>
      <c r="AK20" s="1667"/>
      <c r="AL20" s="1667"/>
      <c r="AM20" s="1667"/>
      <c r="AN20" s="1697"/>
      <c r="AR20" s="1141" t="s">
        <v>459</v>
      </c>
    </row>
    <row r="21" spans="1:44" s="27" customFormat="1" ht="19.5" customHeight="1">
      <c r="A21" s="141" t="s">
        <v>392</v>
      </c>
      <c r="B21" s="856" t="s">
        <v>86</v>
      </c>
      <c r="C21" s="851" t="s">
        <v>49</v>
      </c>
      <c r="D21" s="23"/>
      <c r="E21" s="23"/>
      <c r="F21" s="273"/>
      <c r="G21" s="1174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9"/>
      <c r="AR21" s="1141" t="s">
        <v>459</v>
      </c>
    </row>
    <row r="22" spans="1:44" s="27" customFormat="1" ht="21" customHeight="1">
      <c r="A22" s="141" t="s">
        <v>393</v>
      </c>
      <c r="B22" s="933" t="s">
        <v>422</v>
      </c>
      <c r="C22" s="898"/>
      <c r="D22" s="624"/>
      <c r="E22" s="624" t="s">
        <v>50</v>
      </c>
      <c r="F22" s="939"/>
      <c r="G22" s="1175">
        <v>1.5</v>
      </c>
      <c r="H22" s="948">
        <f t="shared" si="0"/>
        <v>45</v>
      </c>
      <c r="I22" s="895">
        <f>SUM(J22:L22)</f>
        <v>26</v>
      </c>
      <c r="J22" s="627"/>
      <c r="K22" s="628"/>
      <c r="L22" s="628">
        <v>26</v>
      </c>
      <c r="M22" s="289">
        <f t="shared" si="1"/>
        <v>19</v>
      </c>
      <c r="N22" s="948"/>
      <c r="O22" s="938"/>
      <c r="P22" s="938"/>
      <c r="Q22" s="938"/>
      <c r="R22" s="938"/>
      <c r="S22" s="938"/>
      <c r="T22" s="938"/>
      <c r="U22" s="938">
        <v>2</v>
      </c>
      <c r="V22" s="1050"/>
      <c r="AR22" s="1141" t="s">
        <v>459</v>
      </c>
    </row>
    <row r="23" spans="1:44" s="27" customFormat="1" ht="18.75" customHeight="1" thickBot="1">
      <c r="A23" s="315" t="s">
        <v>427</v>
      </c>
      <c r="B23" s="1041" t="s">
        <v>83</v>
      </c>
      <c r="C23" s="1156" t="s">
        <v>50</v>
      </c>
      <c r="D23" s="123"/>
      <c r="E23" s="123"/>
      <c r="F23" s="325"/>
      <c r="G23" s="1176">
        <v>7.5</v>
      </c>
      <c r="H23" s="1112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4"/>
      <c r="O23" s="124"/>
      <c r="P23" s="124"/>
      <c r="Q23" s="124"/>
      <c r="R23" s="124"/>
      <c r="S23" s="124"/>
      <c r="T23" s="124"/>
      <c r="U23" s="124">
        <v>8</v>
      </c>
      <c r="V23" s="294"/>
      <c r="AR23" s="1141" t="s">
        <v>459</v>
      </c>
    </row>
    <row r="24" spans="1:44" s="903" customFormat="1" ht="19.5" customHeight="1" thickBot="1">
      <c r="A24" s="1943" t="s">
        <v>386</v>
      </c>
      <c r="B24" s="1944"/>
      <c r="C24" s="1944"/>
      <c r="D24" s="1944"/>
      <c r="E24" s="1944"/>
      <c r="F24" s="1944"/>
      <c r="G24" s="1944"/>
      <c r="H24" s="1944"/>
      <c r="I24" s="1944"/>
      <c r="J24" s="1944"/>
      <c r="K24" s="1944"/>
      <c r="L24" s="1944"/>
      <c r="M24" s="1944"/>
      <c r="N24" s="1944"/>
      <c r="O24" s="1944"/>
      <c r="P24" s="1944"/>
      <c r="Q24" s="1944"/>
      <c r="R24" s="1944"/>
      <c r="S24" s="1944"/>
      <c r="T24" s="1944"/>
      <c r="U24" s="1944"/>
      <c r="V24" s="1947"/>
      <c r="AR24" s="231"/>
    </row>
    <row r="25" spans="1:44" s="27" customFormat="1" ht="36.75" customHeight="1">
      <c r="A25" s="897" t="s">
        <v>397</v>
      </c>
      <c r="B25" s="1182" t="s">
        <v>481</v>
      </c>
      <c r="C25" s="1033"/>
      <c r="D25" s="29" t="s">
        <v>49</v>
      </c>
      <c r="E25" s="29"/>
      <c r="F25" s="1028"/>
      <c r="G25" s="1177">
        <v>4</v>
      </c>
      <c r="H25" s="1029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22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459</v>
      </c>
    </row>
    <row r="26" spans="1:44" s="27" customFormat="1" ht="40.5" customHeight="1" thickBot="1">
      <c r="A26" s="1162" t="s">
        <v>398</v>
      </c>
      <c r="B26" s="1183" t="s">
        <v>482</v>
      </c>
      <c r="C26" s="1030"/>
      <c r="D26" s="909">
        <v>8</v>
      </c>
      <c r="E26" s="911"/>
      <c r="F26" s="1021"/>
      <c r="G26" s="1169">
        <v>6</v>
      </c>
      <c r="H26" s="926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7">
        <f>H26-I26</f>
        <v>102</v>
      </c>
      <c r="N26" s="1037"/>
      <c r="O26" s="909"/>
      <c r="P26" s="909"/>
      <c r="Q26" s="909"/>
      <c r="R26" s="909"/>
      <c r="S26" s="909"/>
      <c r="T26" s="909"/>
      <c r="U26" s="909">
        <v>6</v>
      </c>
      <c r="V26" s="1163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459</v>
      </c>
    </row>
    <row r="27" spans="1:44" s="27" customFormat="1" ht="19.5" customHeight="1" thickBot="1">
      <c r="A27" s="1678" t="s">
        <v>202</v>
      </c>
      <c r="B27" s="1679"/>
      <c r="C27" s="1679"/>
      <c r="D27" s="1679"/>
      <c r="E27" s="1679"/>
      <c r="F27" s="1679"/>
      <c r="G27" s="1679"/>
      <c r="H27" s="1679"/>
      <c r="I27" s="1679"/>
      <c r="J27" s="1679"/>
      <c r="K27" s="1679"/>
      <c r="L27" s="1679"/>
      <c r="M27" s="1679"/>
      <c r="N27" s="1679"/>
      <c r="O27" s="1679"/>
      <c r="P27" s="1679"/>
      <c r="Q27" s="1679"/>
      <c r="R27" s="1679"/>
      <c r="S27" s="1679"/>
      <c r="T27" s="1679"/>
      <c r="U27" s="1679"/>
      <c r="V27" s="1680"/>
      <c r="AR27" s="1141"/>
    </row>
    <row r="28" spans="1:44" s="27" customFormat="1" ht="19.5" customHeight="1">
      <c r="A28" s="1078" t="s">
        <v>210</v>
      </c>
      <c r="B28" s="1164" t="s">
        <v>91</v>
      </c>
      <c r="C28" s="841"/>
      <c r="D28" s="40">
        <v>8</v>
      </c>
      <c r="E28" s="40"/>
      <c r="F28" s="1079"/>
      <c r="G28" s="1178">
        <v>4.5</v>
      </c>
      <c r="H28" s="934">
        <f>G28*30</f>
        <v>135</v>
      </c>
      <c r="I28" s="626"/>
      <c r="J28" s="626"/>
      <c r="K28" s="626"/>
      <c r="L28" s="626"/>
      <c r="M28" s="1080"/>
      <c r="N28" s="1081"/>
      <c r="O28" s="1082"/>
      <c r="P28" s="1082"/>
      <c r="Q28" s="1082"/>
      <c r="R28" s="1082"/>
      <c r="S28" s="1082"/>
      <c r="T28" s="193"/>
      <c r="U28" s="194"/>
      <c r="V28" s="1056"/>
      <c r="Z28" s="27" t="s">
        <v>353</v>
      </c>
      <c r="AR28" s="1141" t="s">
        <v>459</v>
      </c>
    </row>
    <row r="29" spans="1:44" s="27" customFormat="1" ht="19.5" customHeight="1" thickBot="1">
      <c r="A29" s="1078" t="s">
        <v>442</v>
      </c>
      <c r="B29" s="860" t="s">
        <v>92</v>
      </c>
      <c r="C29" s="604"/>
      <c r="D29" s="237">
        <v>8</v>
      </c>
      <c r="E29" s="237"/>
      <c r="F29" s="499"/>
      <c r="G29" s="1179">
        <v>6</v>
      </c>
      <c r="H29" s="875">
        <f>G29*30</f>
        <v>180</v>
      </c>
      <c r="I29" s="237"/>
      <c r="J29" s="237"/>
      <c r="K29" s="237"/>
      <c r="L29" s="237"/>
      <c r="M29" s="501"/>
      <c r="N29" s="917"/>
      <c r="O29" s="918"/>
      <c r="P29" s="918"/>
      <c r="Q29" s="919"/>
      <c r="R29" s="918"/>
      <c r="S29" s="918"/>
      <c r="T29" s="919"/>
      <c r="U29" s="918"/>
      <c r="V29" s="1057"/>
      <c r="Z29" s="27" t="s">
        <v>353</v>
      </c>
      <c r="AR29" s="1141" t="s">
        <v>459</v>
      </c>
    </row>
    <row r="30" spans="1:44" s="27" customFormat="1" ht="19.5" customHeight="1" thickBot="1">
      <c r="A30" s="1866" t="s">
        <v>201</v>
      </c>
      <c r="B30" s="1867"/>
      <c r="C30" s="1867"/>
      <c r="D30" s="1867"/>
      <c r="E30" s="1867"/>
      <c r="F30" s="1867"/>
      <c r="G30" s="1867"/>
      <c r="H30" s="1867"/>
      <c r="I30" s="1867"/>
      <c r="J30" s="1867"/>
      <c r="K30" s="1867"/>
      <c r="L30" s="1867"/>
      <c r="M30" s="1867"/>
      <c r="N30" s="1702"/>
      <c r="O30" s="1702"/>
      <c r="P30" s="1702"/>
      <c r="Q30" s="1702"/>
      <c r="R30" s="1702"/>
      <c r="S30" s="1702"/>
      <c r="T30" s="1702"/>
      <c r="U30" s="1702"/>
      <c r="V30" s="1703"/>
      <c r="AR30" s="1141"/>
    </row>
    <row r="31" spans="1:44" s="979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80">
        <v>1.5</v>
      </c>
      <c r="H31" s="1698" t="s">
        <v>141</v>
      </c>
      <c r="I31" s="1699"/>
      <c r="J31" s="1699"/>
      <c r="K31" s="1699"/>
      <c r="L31" s="1699"/>
      <c r="M31" s="1700"/>
      <c r="N31" s="920"/>
      <c r="O31" s="921"/>
      <c r="P31" s="921"/>
      <c r="Q31" s="922"/>
      <c r="R31" s="921"/>
      <c r="S31" s="921"/>
      <c r="T31" s="922"/>
      <c r="U31" s="921"/>
      <c r="V31" s="1058"/>
      <c r="Z31" s="979" t="s">
        <v>353</v>
      </c>
      <c r="AR31" s="1142"/>
    </row>
    <row r="32" spans="1:44" s="27" customFormat="1" ht="30" customHeight="1" thickBot="1">
      <c r="A32" s="1952" t="s">
        <v>119</v>
      </c>
      <c r="B32" s="1953"/>
      <c r="C32" s="104"/>
      <c r="D32" s="76"/>
      <c r="E32" s="76"/>
      <c r="F32" s="76"/>
      <c r="G32" s="1165">
        <f>G33+G34</f>
        <v>60</v>
      </c>
      <c r="H32" s="1023">
        <f aca="true" t="shared" si="2" ref="H32:V32">H33+H34</f>
        <v>1440</v>
      </c>
      <c r="I32" s="1166">
        <f t="shared" si="2"/>
        <v>628</v>
      </c>
      <c r="J32" s="1166">
        <f t="shared" si="2"/>
        <v>275</v>
      </c>
      <c r="K32" s="1166">
        <f t="shared" si="2"/>
        <v>101</v>
      </c>
      <c r="L32" s="1166">
        <f t="shared" si="2"/>
        <v>252</v>
      </c>
      <c r="M32" s="1165">
        <f t="shared" si="2"/>
        <v>812</v>
      </c>
      <c r="N32" s="1023">
        <f t="shared" si="2"/>
        <v>0</v>
      </c>
      <c r="O32" s="1166">
        <f t="shared" si="2"/>
        <v>0</v>
      </c>
      <c r="P32" s="1166">
        <f t="shared" si="2"/>
        <v>0</v>
      </c>
      <c r="Q32" s="1166">
        <f t="shared" si="2"/>
        <v>0</v>
      </c>
      <c r="R32" s="1166">
        <f t="shared" si="2"/>
        <v>0</v>
      </c>
      <c r="S32" s="1166">
        <f t="shared" si="2"/>
        <v>0</v>
      </c>
      <c r="T32" s="1166">
        <f t="shared" si="2"/>
        <v>26</v>
      </c>
      <c r="U32" s="1166">
        <f t="shared" si="2"/>
        <v>18</v>
      </c>
      <c r="V32" s="1165">
        <f t="shared" si="2"/>
        <v>0</v>
      </c>
      <c r="AR32" s="1141"/>
    </row>
    <row r="33" spans="1:44" s="41" customFormat="1" ht="19.5" customHeight="1" thickBot="1">
      <c r="A33" s="1921" t="s">
        <v>458</v>
      </c>
      <c r="B33" s="1922"/>
      <c r="C33" s="1123"/>
      <c r="D33" s="1124"/>
      <c r="E33" s="1125"/>
      <c r="F33" s="1125"/>
      <c r="G33" s="1181">
        <f>SUM(G18:G23)+G28+G29+G31</f>
        <v>40.5</v>
      </c>
      <c r="H33" s="1126">
        <f aca="true" t="shared" si="3" ref="H33:V33">SUM(H18:H23)</f>
        <v>855</v>
      </c>
      <c r="I33" s="1126">
        <f t="shared" si="3"/>
        <v>404</v>
      </c>
      <c r="J33" s="1126">
        <f t="shared" si="3"/>
        <v>176</v>
      </c>
      <c r="K33" s="1126">
        <f t="shared" si="3"/>
        <v>101</v>
      </c>
      <c r="L33" s="1126">
        <f t="shared" si="3"/>
        <v>127</v>
      </c>
      <c r="M33" s="1126">
        <f t="shared" si="3"/>
        <v>451</v>
      </c>
      <c r="N33" s="1126">
        <f t="shared" si="3"/>
        <v>0</v>
      </c>
      <c r="O33" s="1126">
        <f t="shared" si="3"/>
        <v>0</v>
      </c>
      <c r="P33" s="1126">
        <f t="shared" si="3"/>
        <v>0</v>
      </c>
      <c r="Q33" s="1126">
        <f t="shared" si="3"/>
        <v>0</v>
      </c>
      <c r="R33" s="1126">
        <f t="shared" si="3"/>
        <v>0</v>
      </c>
      <c r="S33" s="1126">
        <f t="shared" si="3"/>
        <v>0</v>
      </c>
      <c r="T33" s="1126">
        <f t="shared" si="3"/>
        <v>18</v>
      </c>
      <c r="U33" s="1126">
        <f t="shared" si="3"/>
        <v>10</v>
      </c>
      <c r="V33" s="1126">
        <f t="shared" si="3"/>
        <v>0</v>
      </c>
      <c r="W33" s="20"/>
      <c r="AR33" s="231"/>
    </row>
    <row r="34" spans="1:44" s="27" customFormat="1" ht="20.25" customHeight="1" thickBot="1">
      <c r="A34" s="1707" t="s">
        <v>382</v>
      </c>
      <c r="B34" s="1745"/>
      <c r="C34" s="104"/>
      <c r="D34" s="76"/>
      <c r="E34" s="76"/>
      <c r="F34" s="928"/>
      <c r="G34" s="995">
        <f>SUM(G13:G15)+SUM(G25:G26)</f>
        <v>19.5</v>
      </c>
      <c r="H34" s="1167">
        <f aca="true" t="shared" si="4" ref="H34:V34">SUM(H13:H15)+SUM(H25:H26)</f>
        <v>585</v>
      </c>
      <c r="I34" s="1167">
        <f t="shared" si="4"/>
        <v>224</v>
      </c>
      <c r="J34" s="1167">
        <f t="shared" si="4"/>
        <v>99</v>
      </c>
      <c r="K34" s="1167">
        <f t="shared" si="4"/>
        <v>0</v>
      </c>
      <c r="L34" s="1167">
        <f t="shared" si="4"/>
        <v>125</v>
      </c>
      <c r="M34" s="1167">
        <f t="shared" si="4"/>
        <v>361</v>
      </c>
      <c r="N34" s="1167">
        <f t="shared" si="4"/>
        <v>0</v>
      </c>
      <c r="O34" s="1167">
        <f t="shared" si="4"/>
        <v>0</v>
      </c>
      <c r="P34" s="1167">
        <f t="shared" si="4"/>
        <v>0</v>
      </c>
      <c r="Q34" s="1167">
        <f t="shared" si="4"/>
        <v>0</v>
      </c>
      <c r="R34" s="1167">
        <f t="shared" si="4"/>
        <v>0</v>
      </c>
      <c r="S34" s="1167">
        <f t="shared" si="4"/>
        <v>0</v>
      </c>
      <c r="T34" s="1167">
        <f t="shared" si="4"/>
        <v>8</v>
      </c>
      <c r="U34" s="1167">
        <f t="shared" si="4"/>
        <v>8</v>
      </c>
      <c r="V34" s="1167">
        <f t="shared" si="4"/>
        <v>0</v>
      </c>
      <c r="W34" s="20">
        <f>G34*30</f>
        <v>585</v>
      </c>
      <c r="AR34" s="1141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354</v>
      </c>
      <c r="Z36" s="5">
        <f>Z35-0.65-0.2</f>
        <v>6.6499999999999995</v>
      </c>
    </row>
    <row r="37" spans="1:44" s="7" customFormat="1" ht="19.5" customHeight="1" thickBot="1">
      <c r="A37" s="1710" t="s">
        <v>374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AC37" s="298">
        <v>1</v>
      </c>
      <c r="AD37" s="163" t="s">
        <v>342</v>
      </c>
      <c r="AE37" s="163" t="s">
        <v>343</v>
      </c>
      <c r="AF37" s="163">
        <v>3</v>
      </c>
      <c r="AG37" s="163" t="s">
        <v>344</v>
      </c>
      <c r="AH37" s="163" t="s">
        <v>345</v>
      </c>
      <c r="AI37" s="163">
        <v>5</v>
      </c>
      <c r="AJ37" s="163" t="s">
        <v>346</v>
      </c>
      <c r="AK37" s="163" t="s">
        <v>347</v>
      </c>
      <c r="AL37" s="163">
        <v>7</v>
      </c>
      <c r="AM37" s="163" t="s">
        <v>348</v>
      </c>
      <c r="AN37" s="299" t="s">
        <v>349</v>
      </c>
      <c r="AR37" s="231"/>
    </row>
    <row r="38" spans="1:44" s="7" customFormat="1" ht="19.5" customHeight="1" thickBot="1">
      <c r="A38" s="1710" t="s">
        <v>383</v>
      </c>
      <c r="B38" s="1711"/>
      <c r="C38" s="1711"/>
      <c r="D38" s="1711"/>
      <c r="E38" s="1711"/>
      <c r="F38" s="1711"/>
      <c r="G38" s="1711"/>
      <c r="H38" s="1711"/>
      <c r="I38" s="1711"/>
      <c r="J38" s="1711"/>
      <c r="K38" s="1711"/>
      <c r="L38" s="1711"/>
      <c r="M38" s="1711"/>
      <c r="N38" s="1711"/>
      <c r="O38" s="1711"/>
      <c r="P38" s="1711"/>
      <c r="Q38" s="1711"/>
      <c r="R38" s="1711"/>
      <c r="S38" s="1711"/>
      <c r="T38" s="1711"/>
      <c r="U38" s="1711"/>
      <c r="V38" s="171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979" customFormat="1" ht="20.25" customHeight="1" thickBot="1">
      <c r="A39" s="1157" t="s">
        <v>452</v>
      </c>
      <c r="B39" s="1158" t="s">
        <v>41</v>
      </c>
      <c r="C39" s="1159"/>
      <c r="D39" s="1160" t="s">
        <v>423</v>
      </c>
      <c r="E39" s="316"/>
      <c r="F39" s="1161"/>
      <c r="G39" s="1169"/>
      <c r="H39" s="1918" t="s">
        <v>457</v>
      </c>
      <c r="I39" s="1919"/>
      <c r="J39" s="1919"/>
      <c r="K39" s="1919"/>
      <c r="L39" s="1919"/>
      <c r="M39" s="1920"/>
      <c r="N39" s="985"/>
      <c r="O39" s="619"/>
      <c r="P39" s="619"/>
      <c r="Q39" s="619"/>
      <c r="R39" s="909"/>
      <c r="S39" s="909"/>
      <c r="T39" s="909" t="s">
        <v>456</v>
      </c>
      <c r="U39" s="909"/>
      <c r="V39" s="1047"/>
      <c r="AR39" s="1142"/>
    </row>
    <row r="40" spans="1:44" s="20" customFormat="1" ht="19.5" customHeight="1" thickBot="1">
      <c r="A40" s="1701" t="s">
        <v>385</v>
      </c>
      <c r="B40" s="1702"/>
      <c r="C40" s="1702"/>
      <c r="D40" s="1702"/>
      <c r="E40" s="1702"/>
      <c r="F40" s="1702"/>
      <c r="G40" s="1702"/>
      <c r="H40" s="1702"/>
      <c r="I40" s="1702"/>
      <c r="J40" s="1702"/>
      <c r="K40" s="1702"/>
      <c r="L40" s="1702"/>
      <c r="M40" s="1702"/>
      <c r="N40" s="1702"/>
      <c r="O40" s="1702"/>
      <c r="P40" s="1702"/>
      <c r="Q40" s="1702"/>
      <c r="R40" s="1702"/>
      <c r="S40" s="1702"/>
      <c r="T40" s="1702"/>
      <c r="U40" s="1702"/>
      <c r="V40" s="1703"/>
      <c r="W40" s="906"/>
      <c r="X40" s="580"/>
      <c r="Y40" s="580"/>
      <c r="Z40" s="580"/>
      <c r="AR40" s="231"/>
    </row>
    <row r="41" spans="1:44" s="903" customFormat="1" ht="19.5" customHeight="1">
      <c r="A41" s="944" t="s">
        <v>171</v>
      </c>
      <c r="B41" s="955" t="s">
        <v>478</v>
      </c>
      <c r="C41" s="962"/>
      <c r="D41" s="963">
        <v>7</v>
      </c>
      <c r="E41" s="963"/>
      <c r="F41" s="992"/>
      <c r="G41" s="1170">
        <v>3.5</v>
      </c>
      <c r="H41" s="934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9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3" customFormat="1" ht="19.5" customHeight="1" thickBot="1">
      <c r="A42" s="944" t="s">
        <v>289</v>
      </c>
      <c r="B42" s="848" t="s">
        <v>479</v>
      </c>
      <c r="C42" s="168"/>
      <c r="D42" s="21">
        <v>7</v>
      </c>
      <c r="E42" s="21"/>
      <c r="F42" s="987"/>
      <c r="G42" s="1171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7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1734" t="s">
        <v>378</v>
      </c>
      <c r="B43" s="1735"/>
      <c r="C43" s="1735"/>
      <c r="D43" s="1735"/>
      <c r="E43" s="1735"/>
      <c r="F43" s="1735"/>
      <c r="G43" s="1735"/>
      <c r="H43" s="1735"/>
      <c r="I43" s="1735"/>
      <c r="J43" s="1735"/>
      <c r="K43" s="1735"/>
      <c r="L43" s="1735"/>
      <c r="M43" s="1735"/>
      <c r="N43" s="1735"/>
      <c r="O43" s="1735"/>
      <c r="P43" s="1735"/>
      <c r="Q43" s="1735"/>
      <c r="R43" s="1735"/>
      <c r="S43" s="1735"/>
      <c r="T43" s="1735"/>
      <c r="U43" s="1735"/>
      <c r="V43" s="1737"/>
      <c r="W43" s="877"/>
      <c r="X43" s="292"/>
      <c r="Y43" s="292"/>
      <c r="Z43" s="292"/>
      <c r="AR43" s="1141"/>
    </row>
    <row r="44" spans="1:44" s="27" customFormat="1" ht="19.5" customHeight="1" thickBot="1">
      <c r="A44" s="1734" t="s">
        <v>384</v>
      </c>
      <c r="B44" s="1735"/>
      <c r="C44" s="1735"/>
      <c r="D44" s="1735"/>
      <c r="E44" s="1735"/>
      <c r="F44" s="1735"/>
      <c r="G44" s="1735"/>
      <c r="H44" s="1735"/>
      <c r="I44" s="1735"/>
      <c r="J44" s="1735"/>
      <c r="K44" s="1735"/>
      <c r="L44" s="1735"/>
      <c r="M44" s="1735"/>
      <c r="N44" s="1735"/>
      <c r="O44" s="1735"/>
      <c r="P44" s="1735"/>
      <c r="Q44" s="1735"/>
      <c r="R44" s="1735"/>
      <c r="S44" s="1735"/>
      <c r="T44" s="1735"/>
      <c r="U44" s="1735"/>
      <c r="V44" s="1737"/>
      <c r="W44" s="877"/>
      <c r="X44" s="292"/>
      <c r="Y44" s="292"/>
      <c r="Z44" s="292"/>
      <c r="AR44" s="1141"/>
    </row>
    <row r="45" spans="1:44" s="27" customFormat="1" ht="19.5" customHeight="1">
      <c r="A45" s="141" t="s">
        <v>338</v>
      </c>
      <c r="B45" s="853" t="s">
        <v>74</v>
      </c>
      <c r="C45" s="851" t="s">
        <v>49</v>
      </c>
      <c r="D45" s="23"/>
      <c r="E45" s="23"/>
      <c r="F45" s="507"/>
      <c r="G45" s="1172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353</v>
      </c>
      <c r="AR45" s="1141"/>
    </row>
    <row r="46" spans="1:44" s="27" customFormat="1" ht="19.5" customHeight="1">
      <c r="A46" s="141" t="s">
        <v>339</v>
      </c>
      <c r="B46" s="970" t="s">
        <v>78</v>
      </c>
      <c r="C46" s="851" t="s">
        <v>49</v>
      </c>
      <c r="D46" s="23"/>
      <c r="E46" s="23"/>
      <c r="F46" s="144"/>
      <c r="G46" s="1173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41"/>
    </row>
    <row r="47" spans="1:44" s="27" customFormat="1" ht="19.5" customHeight="1">
      <c r="A47" s="141" t="s">
        <v>391</v>
      </c>
      <c r="B47" s="971" t="s">
        <v>421</v>
      </c>
      <c r="C47" s="851"/>
      <c r="D47" s="23"/>
      <c r="E47" s="23" t="s">
        <v>49</v>
      </c>
      <c r="F47" s="144"/>
      <c r="G47" s="1172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353</v>
      </c>
      <c r="AB47" s="20"/>
      <c r="AC47" s="1683"/>
      <c r="AD47" s="1667"/>
      <c r="AE47" s="1667"/>
      <c r="AF47" s="1667"/>
      <c r="AG47" s="1667"/>
      <c r="AH47" s="1667"/>
      <c r="AI47" s="1667"/>
      <c r="AJ47" s="1667"/>
      <c r="AK47" s="1667"/>
      <c r="AL47" s="1667"/>
      <c r="AM47" s="1667"/>
      <c r="AN47" s="1697"/>
      <c r="AR47" s="1141"/>
    </row>
    <row r="48" spans="1:44" s="27" customFormat="1" ht="19.5" customHeight="1" thickBot="1">
      <c r="A48" s="141" t="s">
        <v>392</v>
      </c>
      <c r="B48" s="856" t="s">
        <v>86</v>
      </c>
      <c r="C48" s="851" t="s">
        <v>49</v>
      </c>
      <c r="D48" s="23"/>
      <c r="E48" s="23"/>
      <c r="F48" s="273"/>
      <c r="G48" s="1174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9"/>
      <c r="AR48" s="1141"/>
    </row>
    <row r="49" spans="1:44" s="903" customFormat="1" ht="19.5" customHeight="1" thickBot="1">
      <c r="A49" s="1943" t="s">
        <v>386</v>
      </c>
      <c r="B49" s="1944"/>
      <c r="C49" s="1944"/>
      <c r="D49" s="1944"/>
      <c r="E49" s="1944"/>
      <c r="F49" s="1944"/>
      <c r="G49" s="1944"/>
      <c r="H49" s="1944"/>
      <c r="I49" s="1944"/>
      <c r="J49" s="1944"/>
      <c r="K49" s="1944"/>
      <c r="L49" s="1944"/>
      <c r="M49" s="1944"/>
      <c r="N49" s="1944"/>
      <c r="O49" s="1944"/>
      <c r="P49" s="1944"/>
      <c r="Q49" s="1944"/>
      <c r="R49" s="1944"/>
      <c r="S49" s="1944"/>
      <c r="T49" s="1944"/>
      <c r="U49" s="1944"/>
      <c r="V49" s="1947"/>
      <c r="AR49" s="231"/>
    </row>
    <row r="50" spans="1:44" s="27" customFormat="1" ht="36.75" customHeight="1" thickBot="1">
      <c r="A50" s="897" t="s">
        <v>397</v>
      </c>
      <c r="B50" s="1182" t="s">
        <v>481</v>
      </c>
      <c r="C50" s="1033"/>
      <c r="D50" s="29" t="s">
        <v>49</v>
      </c>
      <c r="E50" s="29"/>
      <c r="F50" s="1028"/>
      <c r="G50" s="1177">
        <v>4</v>
      </c>
      <c r="H50" s="1029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22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1678" t="s">
        <v>202</v>
      </c>
      <c r="B51" s="1679"/>
      <c r="C51" s="1679"/>
      <c r="D51" s="1679"/>
      <c r="E51" s="1679"/>
      <c r="F51" s="1679"/>
      <c r="G51" s="1679"/>
      <c r="H51" s="1679"/>
      <c r="I51" s="1679"/>
      <c r="J51" s="1679"/>
      <c r="K51" s="1679"/>
      <c r="L51" s="1679"/>
      <c r="M51" s="1679"/>
      <c r="N51" s="1679"/>
      <c r="O51" s="1679"/>
      <c r="P51" s="1679"/>
      <c r="Q51" s="1679"/>
      <c r="R51" s="1679"/>
      <c r="S51" s="1679"/>
      <c r="T51" s="1679"/>
      <c r="U51" s="1679"/>
      <c r="V51" s="1680"/>
      <c r="AR51" s="1141"/>
    </row>
    <row r="52" spans="1:44" s="27" customFormat="1" ht="30" customHeight="1" thickBot="1">
      <c r="A52" s="1952" t="s">
        <v>119</v>
      </c>
      <c r="B52" s="1953"/>
      <c r="C52" s="104"/>
      <c r="D52" s="76"/>
      <c r="E52" s="76"/>
      <c r="F52" s="76"/>
      <c r="G52" s="1165">
        <f aca="true" t="shared" si="5" ref="G52:V52">G53+G54</f>
        <v>30</v>
      </c>
      <c r="H52" s="1023">
        <f t="shared" si="5"/>
        <v>900</v>
      </c>
      <c r="I52" s="1166">
        <f t="shared" si="5"/>
        <v>390</v>
      </c>
      <c r="J52" s="1166">
        <f t="shared" si="5"/>
        <v>180</v>
      </c>
      <c r="K52" s="1166">
        <f t="shared" si="5"/>
        <v>75</v>
      </c>
      <c r="L52" s="1166">
        <f t="shared" si="5"/>
        <v>135</v>
      </c>
      <c r="M52" s="1165">
        <f t="shared" si="5"/>
        <v>510</v>
      </c>
      <c r="N52" s="1023">
        <f t="shared" si="5"/>
        <v>0</v>
      </c>
      <c r="O52" s="1166">
        <f t="shared" si="5"/>
        <v>0</v>
      </c>
      <c r="P52" s="1166">
        <f t="shared" si="5"/>
        <v>0</v>
      </c>
      <c r="Q52" s="1166">
        <f t="shared" si="5"/>
        <v>0</v>
      </c>
      <c r="R52" s="1166">
        <f t="shared" si="5"/>
        <v>0</v>
      </c>
      <c r="S52" s="1166">
        <f t="shared" si="5"/>
        <v>0</v>
      </c>
      <c r="T52" s="1166">
        <f t="shared" si="5"/>
        <v>26</v>
      </c>
      <c r="U52" s="1166">
        <f t="shared" si="5"/>
        <v>0</v>
      </c>
      <c r="V52" s="1165">
        <f t="shared" si="5"/>
        <v>0</v>
      </c>
      <c r="AR52" s="1141"/>
    </row>
    <row r="53" spans="1:44" s="41" customFormat="1" ht="19.5" customHeight="1" thickBot="1">
      <c r="A53" s="1921" t="s">
        <v>458</v>
      </c>
      <c r="B53" s="1922"/>
      <c r="C53" s="1123"/>
      <c r="D53" s="1124"/>
      <c r="E53" s="1125"/>
      <c r="F53" s="1125"/>
      <c r="G53" s="1181">
        <f aca="true" t="shared" si="6" ref="G53:V53">SUM(G45:G48)</f>
        <v>19.5</v>
      </c>
      <c r="H53" s="1126">
        <f t="shared" si="6"/>
        <v>585</v>
      </c>
      <c r="I53" s="1126">
        <f t="shared" si="6"/>
        <v>270</v>
      </c>
      <c r="J53" s="1126">
        <f t="shared" si="6"/>
        <v>120</v>
      </c>
      <c r="K53" s="1126">
        <f t="shared" si="6"/>
        <v>75</v>
      </c>
      <c r="L53" s="1126">
        <f t="shared" si="6"/>
        <v>75</v>
      </c>
      <c r="M53" s="1126">
        <f t="shared" si="6"/>
        <v>315</v>
      </c>
      <c r="N53" s="1126">
        <f t="shared" si="6"/>
        <v>0</v>
      </c>
      <c r="O53" s="1126">
        <f t="shared" si="6"/>
        <v>0</v>
      </c>
      <c r="P53" s="1126">
        <f t="shared" si="6"/>
        <v>0</v>
      </c>
      <c r="Q53" s="1126">
        <f t="shared" si="6"/>
        <v>0</v>
      </c>
      <c r="R53" s="1126">
        <f t="shared" si="6"/>
        <v>0</v>
      </c>
      <c r="S53" s="1126">
        <f t="shared" si="6"/>
        <v>0</v>
      </c>
      <c r="T53" s="1126">
        <f t="shared" si="6"/>
        <v>18</v>
      </c>
      <c r="U53" s="1126">
        <f t="shared" si="6"/>
        <v>0</v>
      </c>
      <c r="V53" s="1126">
        <f t="shared" si="6"/>
        <v>0</v>
      </c>
      <c r="W53" s="20"/>
      <c r="AR53" s="231"/>
    </row>
    <row r="54" spans="1:44" s="27" customFormat="1" ht="20.25" customHeight="1" thickBot="1">
      <c r="A54" s="1707" t="s">
        <v>382</v>
      </c>
      <c r="B54" s="1745"/>
      <c r="C54" s="104"/>
      <c r="D54" s="76"/>
      <c r="E54" s="76"/>
      <c r="F54" s="928"/>
      <c r="G54" s="995">
        <f aca="true" t="shared" si="7" ref="G54:V54">SUM(G41:G42)+SUM(G50:G50)</f>
        <v>10.5</v>
      </c>
      <c r="H54" s="1167">
        <f t="shared" si="7"/>
        <v>315</v>
      </c>
      <c r="I54" s="1167">
        <f t="shared" si="7"/>
        <v>120</v>
      </c>
      <c r="J54" s="1167">
        <f t="shared" si="7"/>
        <v>60</v>
      </c>
      <c r="K54" s="1167">
        <f t="shared" si="7"/>
        <v>0</v>
      </c>
      <c r="L54" s="1167">
        <f t="shared" si="7"/>
        <v>60</v>
      </c>
      <c r="M54" s="1167">
        <f t="shared" si="7"/>
        <v>195</v>
      </c>
      <c r="N54" s="1167">
        <f t="shared" si="7"/>
        <v>0</v>
      </c>
      <c r="O54" s="1167">
        <f t="shared" si="7"/>
        <v>0</v>
      </c>
      <c r="P54" s="1167">
        <f t="shared" si="7"/>
        <v>0</v>
      </c>
      <c r="Q54" s="1167">
        <f t="shared" si="7"/>
        <v>0</v>
      </c>
      <c r="R54" s="1167">
        <f t="shared" si="7"/>
        <v>0</v>
      </c>
      <c r="S54" s="1167">
        <f t="shared" si="7"/>
        <v>0</v>
      </c>
      <c r="T54" s="1167">
        <f t="shared" si="7"/>
        <v>8</v>
      </c>
      <c r="U54" s="1167">
        <f t="shared" si="7"/>
        <v>0</v>
      </c>
      <c r="V54" s="1167">
        <f t="shared" si="7"/>
        <v>0</v>
      </c>
      <c r="W54" s="20">
        <f>G54*30</f>
        <v>315</v>
      </c>
      <c r="AR54" s="1141"/>
    </row>
    <row r="56" ht="57.75" customHeight="1" thickBot="1"/>
    <row r="57" spans="1:44" s="7" customFormat="1" ht="19.5" customHeight="1" thickBot="1">
      <c r="A57" s="1710" t="s">
        <v>374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AC57" s="298">
        <v>1</v>
      </c>
      <c r="AD57" s="163" t="s">
        <v>342</v>
      </c>
      <c r="AE57" s="163" t="s">
        <v>343</v>
      </c>
      <c r="AF57" s="163">
        <v>3</v>
      </c>
      <c r="AG57" s="163" t="s">
        <v>344</v>
      </c>
      <c r="AH57" s="163" t="s">
        <v>345</v>
      </c>
      <c r="AI57" s="163">
        <v>5</v>
      </c>
      <c r="AJ57" s="163" t="s">
        <v>346</v>
      </c>
      <c r="AK57" s="163" t="s">
        <v>347</v>
      </c>
      <c r="AL57" s="163">
        <v>7</v>
      </c>
      <c r="AM57" s="163" t="s">
        <v>348</v>
      </c>
      <c r="AN57" s="299" t="s">
        <v>349</v>
      </c>
      <c r="AR57" s="231"/>
    </row>
    <row r="58" spans="1:44" s="7" customFormat="1" ht="19.5" customHeight="1" thickBot="1">
      <c r="A58" s="1710" t="s">
        <v>383</v>
      </c>
      <c r="B58" s="1711"/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1711"/>
      <c r="U58" s="1711"/>
      <c r="V58" s="171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979" customFormat="1" ht="20.25" customHeight="1" thickBot="1">
      <c r="A59" s="1157" t="s">
        <v>452</v>
      </c>
      <c r="B59" s="1158" t="s">
        <v>41</v>
      </c>
      <c r="C59" s="1159"/>
      <c r="D59" s="1160" t="s">
        <v>423</v>
      </c>
      <c r="E59" s="316"/>
      <c r="F59" s="1161"/>
      <c r="G59" s="1169"/>
      <c r="H59" s="1918" t="s">
        <v>457</v>
      </c>
      <c r="I59" s="1919"/>
      <c r="J59" s="1919"/>
      <c r="K59" s="1919"/>
      <c r="L59" s="1919"/>
      <c r="M59" s="1920"/>
      <c r="N59" s="985"/>
      <c r="O59" s="619"/>
      <c r="P59" s="619"/>
      <c r="Q59" s="619"/>
      <c r="R59" s="909"/>
      <c r="S59" s="909"/>
      <c r="T59" s="909"/>
      <c r="U59" s="909" t="s">
        <v>456</v>
      </c>
      <c r="V59" s="1047"/>
      <c r="AR59" s="1142"/>
    </row>
    <row r="60" spans="1:44" s="20" customFormat="1" ht="19.5" customHeight="1" thickBot="1">
      <c r="A60" s="1701" t="s">
        <v>385</v>
      </c>
      <c r="B60" s="1702"/>
      <c r="C60" s="1702"/>
      <c r="D60" s="1702"/>
      <c r="E60" s="1702"/>
      <c r="F60" s="1702"/>
      <c r="G60" s="1702"/>
      <c r="H60" s="1702"/>
      <c r="I60" s="1702"/>
      <c r="J60" s="1702"/>
      <c r="K60" s="1702"/>
      <c r="L60" s="1702"/>
      <c r="M60" s="1702"/>
      <c r="N60" s="1702"/>
      <c r="O60" s="1702"/>
      <c r="P60" s="1702"/>
      <c r="Q60" s="1702"/>
      <c r="R60" s="1702"/>
      <c r="S60" s="1702"/>
      <c r="T60" s="1702"/>
      <c r="U60" s="1702"/>
      <c r="V60" s="1703"/>
      <c r="W60" s="906"/>
      <c r="X60" s="580"/>
      <c r="Y60" s="580"/>
      <c r="Z60" s="580"/>
      <c r="AR60" s="231"/>
    </row>
    <row r="61" spans="1:44" s="903" customFormat="1" ht="19.5" customHeight="1" thickBot="1">
      <c r="A61" s="944" t="s">
        <v>293</v>
      </c>
      <c r="B61" s="848" t="s">
        <v>480</v>
      </c>
      <c r="C61" s="168"/>
      <c r="D61" s="21">
        <v>8</v>
      </c>
      <c r="E61" s="21"/>
      <c r="F61" s="987"/>
      <c r="G61" s="1171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7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1734" t="s">
        <v>378</v>
      </c>
      <c r="B62" s="1735"/>
      <c r="C62" s="1735"/>
      <c r="D62" s="1735"/>
      <c r="E62" s="1735"/>
      <c r="F62" s="1735"/>
      <c r="G62" s="1735"/>
      <c r="H62" s="1735"/>
      <c r="I62" s="1735"/>
      <c r="J62" s="1735"/>
      <c r="K62" s="1735"/>
      <c r="L62" s="1735"/>
      <c r="M62" s="1735"/>
      <c r="N62" s="1735"/>
      <c r="O62" s="1735"/>
      <c r="P62" s="1735"/>
      <c r="Q62" s="1735"/>
      <c r="R62" s="1735"/>
      <c r="S62" s="1735"/>
      <c r="T62" s="1735"/>
      <c r="U62" s="1735"/>
      <c r="V62" s="1737"/>
      <c r="W62" s="877"/>
      <c r="X62" s="292"/>
      <c r="Y62" s="292"/>
      <c r="Z62" s="292"/>
      <c r="AR62" s="1141"/>
    </row>
    <row r="63" spans="1:44" s="27" customFormat="1" ht="19.5" customHeight="1" thickBot="1">
      <c r="A63" s="1734" t="s">
        <v>384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R63" s="1141"/>
    </row>
    <row r="64" spans="1:44" s="27" customFormat="1" ht="21" customHeight="1">
      <c r="A64" s="141" t="s">
        <v>393</v>
      </c>
      <c r="B64" s="933" t="s">
        <v>422</v>
      </c>
      <c r="C64" s="898"/>
      <c r="D64" s="624"/>
      <c r="E64" s="624" t="s">
        <v>50</v>
      </c>
      <c r="F64" s="939"/>
      <c r="G64" s="1175">
        <v>1.5</v>
      </c>
      <c r="H64" s="948">
        <f>G64*30</f>
        <v>45</v>
      </c>
      <c r="I64" s="895">
        <f>SUM(J64:L64)</f>
        <v>26</v>
      </c>
      <c r="J64" s="627"/>
      <c r="K64" s="628"/>
      <c r="L64" s="628">
        <v>26</v>
      </c>
      <c r="M64" s="289">
        <f>H64-I64</f>
        <v>19</v>
      </c>
      <c r="N64" s="948"/>
      <c r="O64" s="938"/>
      <c r="P64" s="938"/>
      <c r="Q64" s="938"/>
      <c r="R64" s="938"/>
      <c r="S64" s="938"/>
      <c r="T64" s="938"/>
      <c r="U64" s="938">
        <v>2</v>
      </c>
      <c r="V64" s="1050"/>
      <c r="AR64" s="1141"/>
    </row>
    <row r="65" spans="1:44" s="27" customFormat="1" ht="18.75" customHeight="1" thickBot="1">
      <c r="A65" s="315" t="s">
        <v>427</v>
      </c>
      <c r="B65" s="1041" t="s">
        <v>83</v>
      </c>
      <c r="C65" s="1156" t="s">
        <v>50</v>
      </c>
      <c r="D65" s="123"/>
      <c r="E65" s="123"/>
      <c r="F65" s="325"/>
      <c r="G65" s="1176">
        <v>7.5</v>
      </c>
      <c r="H65" s="1112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4"/>
      <c r="O65" s="124"/>
      <c r="P65" s="124"/>
      <c r="Q65" s="124"/>
      <c r="R65" s="124"/>
      <c r="S65" s="124"/>
      <c r="T65" s="124"/>
      <c r="U65" s="124">
        <v>8</v>
      </c>
      <c r="V65" s="294"/>
      <c r="AR65" s="1141"/>
    </row>
    <row r="66" spans="1:44" s="903" customFormat="1" ht="19.5" customHeight="1" thickBot="1">
      <c r="A66" s="1943" t="s">
        <v>386</v>
      </c>
      <c r="B66" s="1944"/>
      <c r="C66" s="1944"/>
      <c r="D66" s="1944"/>
      <c r="E66" s="1944"/>
      <c r="F66" s="1944"/>
      <c r="G66" s="1944"/>
      <c r="H66" s="1944"/>
      <c r="I66" s="1944"/>
      <c r="J66" s="1944"/>
      <c r="K66" s="1944"/>
      <c r="L66" s="1944"/>
      <c r="M66" s="1944"/>
      <c r="N66" s="1944"/>
      <c r="O66" s="1944"/>
      <c r="P66" s="1944"/>
      <c r="Q66" s="1944"/>
      <c r="R66" s="1944"/>
      <c r="S66" s="1944"/>
      <c r="T66" s="1944"/>
      <c r="U66" s="1944"/>
      <c r="V66" s="1947"/>
      <c r="AR66" s="231"/>
    </row>
    <row r="67" spans="1:44" s="27" customFormat="1" ht="40.5" customHeight="1" thickBot="1">
      <c r="A67" s="1162" t="s">
        <v>398</v>
      </c>
      <c r="B67" s="1183" t="s">
        <v>482</v>
      </c>
      <c r="C67" s="1030"/>
      <c r="D67" s="909">
        <v>8</v>
      </c>
      <c r="E67" s="911"/>
      <c r="F67" s="1021"/>
      <c r="G67" s="1169">
        <v>6</v>
      </c>
      <c r="H67" s="926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7">
        <f>H67-I67</f>
        <v>102</v>
      </c>
      <c r="N67" s="1037"/>
      <c r="O67" s="909"/>
      <c r="P67" s="909"/>
      <c r="Q67" s="909"/>
      <c r="R67" s="909"/>
      <c r="S67" s="909"/>
      <c r="T67" s="909"/>
      <c r="U67" s="909">
        <v>6</v>
      </c>
      <c r="V67" s="1163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1678" t="s">
        <v>202</v>
      </c>
      <c r="B68" s="1679"/>
      <c r="C68" s="1679"/>
      <c r="D68" s="1679"/>
      <c r="E68" s="1679"/>
      <c r="F68" s="1679"/>
      <c r="G68" s="1679"/>
      <c r="H68" s="1679"/>
      <c r="I68" s="1679"/>
      <c r="J68" s="1679"/>
      <c r="K68" s="1679"/>
      <c r="L68" s="1679"/>
      <c r="M68" s="1679"/>
      <c r="N68" s="1679"/>
      <c r="O68" s="1679"/>
      <c r="P68" s="1679"/>
      <c r="Q68" s="1679"/>
      <c r="R68" s="1679"/>
      <c r="S68" s="1679"/>
      <c r="T68" s="1679"/>
      <c r="U68" s="1679"/>
      <c r="V68" s="1680"/>
      <c r="AR68" s="1141"/>
    </row>
    <row r="69" spans="1:44" s="27" customFormat="1" ht="19.5" customHeight="1">
      <c r="A69" s="1078" t="s">
        <v>210</v>
      </c>
      <c r="B69" s="1164" t="s">
        <v>91</v>
      </c>
      <c r="C69" s="841"/>
      <c r="D69" s="40">
        <v>8</v>
      </c>
      <c r="E69" s="40"/>
      <c r="F69" s="1079"/>
      <c r="G69" s="1178">
        <v>4.5</v>
      </c>
      <c r="H69" s="934">
        <f>G69*30</f>
        <v>135</v>
      </c>
      <c r="I69" s="626"/>
      <c r="J69" s="626"/>
      <c r="K69" s="626"/>
      <c r="L69" s="626"/>
      <c r="M69" s="1080"/>
      <c r="N69" s="1081"/>
      <c r="O69" s="1082"/>
      <c r="P69" s="1082"/>
      <c r="Q69" s="1082"/>
      <c r="R69" s="1082"/>
      <c r="S69" s="1082"/>
      <c r="T69" s="193"/>
      <c r="U69" s="194"/>
      <c r="V69" s="1056"/>
      <c r="Z69" s="27" t="s">
        <v>353</v>
      </c>
      <c r="AR69" s="1141"/>
    </row>
    <row r="70" spans="1:44" s="27" customFormat="1" ht="19.5" customHeight="1" thickBot="1">
      <c r="A70" s="1078" t="s">
        <v>442</v>
      </c>
      <c r="B70" s="860" t="s">
        <v>92</v>
      </c>
      <c r="C70" s="604"/>
      <c r="D70" s="237">
        <v>8</v>
      </c>
      <c r="E70" s="237"/>
      <c r="F70" s="499"/>
      <c r="G70" s="1179">
        <v>6</v>
      </c>
      <c r="H70" s="875">
        <f>G70*30</f>
        <v>180</v>
      </c>
      <c r="I70" s="237"/>
      <c r="J70" s="237"/>
      <c r="K70" s="237"/>
      <c r="L70" s="237"/>
      <c r="M70" s="501"/>
      <c r="N70" s="917"/>
      <c r="O70" s="918"/>
      <c r="P70" s="918"/>
      <c r="Q70" s="919"/>
      <c r="R70" s="918"/>
      <c r="S70" s="918"/>
      <c r="T70" s="919"/>
      <c r="U70" s="918"/>
      <c r="V70" s="1057"/>
      <c r="Z70" s="27" t="s">
        <v>353</v>
      </c>
      <c r="AR70" s="1141"/>
    </row>
    <row r="71" spans="1:44" s="27" customFormat="1" ht="19.5" customHeight="1" thickBot="1">
      <c r="A71" s="1866" t="s">
        <v>201</v>
      </c>
      <c r="B71" s="1867"/>
      <c r="C71" s="1867"/>
      <c r="D71" s="1867"/>
      <c r="E71" s="1867"/>
      <c r="F71" s="1867"/>
      <c r="G71" s="1867"/>
      <c r="H71" s="1867"/>
      <c r="I71" s="1867"/>
      <c r="J71" s="1867"/>
      <c r="K71" s="1867"/>
      <c r="L71" s="1867"/>
      <c r="M71" s="1867"/>
      <c r="N71" s="1702"/>
      <c r="O71" s="1702"/>
      <c r="P71" s="1702"/>
      <c r="Q71" s="1702"/>
      <c r="R71" s="1702"/>
      <c r="S71" s="1702"/>
      <c r="T71" s="1702"/>
      <c r="U71" s="1702"/>
      <c r="V71" s="1703"/>
      <c r="AR71" s="1141"/>
    </row>
    <row r="72" spans="1:44" s="979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80">
        <v>1.5</v>
      </c>
      <c r="H72" s="1698" t="s">
        <v>141</v>
      </c>
      <c r="I72" s="1699"/>
      <c r="J72" s="1699"/>
      <c r="K72" s="1699"/>
      <c r="L72" s="1699"/>
      <c r="M72" s="1700"/>
      <c r="N72" s="920"/>
      <c r="O72" s="921"/>
      <c r="P72" s="921"/>
      <c r="Q72" s="922"/>
      <c r="R72" s="921"/>
      <c r="S72" s="921"/>
      <c r="T72" s="922"/>
      <c r="U72" s="921"/>
      <c r="V72" s="1058"/>
      <c r="Z72" s="979" t="s">
        <v>353</v>
      </c>
      <c r="AR72" s="1142"/>
    </row>
    <row r="73" spans="1:44" s="27" customFormat="1" ht="30" customHeight="1" thickBot="1">
      <c r="A73" s="1952" t="s">
        <v>119</v>
      </c>
      <c r="B73" s="1953"/>
      <c r="C73" s="104"/>
      <c r="D73" s="76"/>
      <c r="E73" s="76"/>
      <c r="F73" s="76"/>
      <c r="G73" s="1165">
        <f aca="true" t="shared" si="8" ref="G73:V73">G74+G75</f>
        <v>30</v>
      </c>
      <c r="H73" s="1023">
        <f t="shared" si="8"/>
        <v>540</v>
      </c>
      <c r="I73" s="1166">
        <f t="shared" si="8"/>
        <v>238</v>
      </c>
      <c r="J73" s="1166">
        <f t="shared" si="8"/>
        <v>95</v>
      </c>
      <c r="K73" s="1166">
        <f t="shared" si="8"/>
        <v>26</v>
      </c>
      <c r="L73" s="1166">
        <f t="shared" si="8"/>
        <v>117</v>
      </c>
      <c r="M73" s="1165">
        <f t="shared" si="8"/>
        <v>302</v>
      </c>
      <c r="N73" s="1023">
        <f t="shared" si="8"/>
        <v>0</v>
      </c>
      <c r="O73" s="1166">
        <f t="shared" si="8"/>
        <v>0</v>
      </c>
      <c r="P73" s="1166">
        <f t="shared" si="8"/>
        <v>0</v>
      </c>
      <c r="Q73" s="1166">
        <f t="shared" si="8"/>
        <v>0</v>
      </c>
      <c r="R73" s="1166">
        <f t="shared" si="8"/>
        <v>0</v>
      </c>
      <c r="S73" s="1166">
        <f t="shared" si="8"/>
        <v>0</v>
      </c>
      <c r="T73" s="1166">
        <f t="shared" si="8"/>
        <v>0</v>
      </c>
      <c r="U73" s="1166">
        <f t="shared" si="8"/>
        <v>18</v>
      </c>
      <c r="V73" s="1165">
        <f t="shared" si="8"/>
        <v>0</v>
      </c>
      <c r="AR73" s="1141"/>
    </row>
    <row r="74" spans="1:44" s="41" customFormat="1" ht="19.5" customHeight="1" thickBot="1">
      <c r="A74" s="1921" t="s">
        <v>458</v>
      </c>
      <c r="B74" s="1922"/>
      <c r="C74" s="1123"/>
      <c r="D74" s="1124"/>
      <c r="E74" s="1125"/>
      <c r="F74" s="1125"/>
      <c r="G74" s="1181">
        <f>SUM(G64:G65)+G69+G70+G72</f>
        <v>21</v>
      </c>
      <c r="H74" s="1126">
        <f aca="true" t="shared" si="9" ref="H74:V74">SUM(H64:H65)</f>
        <v>270</v>
      </c>
      <c r="I74" s="1126">
        <f t="shared" si="9"/>
        <v>134</v>
      </c>
      <c r="J74" s="1126">
        <f t="shared" si="9"/>
        <v>56</v>
      </c>
      <c r="K74" s="1126">
        <f t="shared" si="9"/>
        <v>26</v>
      </c>
      <c r="L74" s="1126">
        <f t="shared" si="9"/>
        <v>52</v>
      </c>
      <c r="M74" s="1126">
        <f t="shared" si="9"/>
        <v>136</v>
      </c>
      <c r="N74" s="1126">
        <f t="shared" si="9"/>
        <v>0</v>
      </c>
      <c r="O74" s="1126">
        <f t="shared" si="9"/>
        <v>0</v>
      </c>
      <c r="P74" s="1126">
        <f t="shared" si="9"/>
        <v>0</v>
      </c>
      <c r="Q74" s="1126">
        <f t="shared" si="9"/>
        <v>0</v>
      </c>
      <c r="R74" s="1126">
        <f t="shared" si="9"/>
        <v>0</v>
      </c>
      <c r="S74" s="1126">
        <f t="shared" si="9"/>
        <v>0</v>
      </c>
      <c r="T74" s="1126">
        <f t="shared" si="9"/>
        <v>0</v>
      </c>
      <c r="U74" s="1126">
        <f t="shared" si="9"/>
        <v>10</v>
      </c>
      <c r="V74" s="1126">
        <f t="shared" si="9"/>
        <v>0</v>
      </c>
      <c r="W74" s="20"/>
      <c r="AR74" s="231"/>
    </row>
    <row r="75" spans="1:44" s="27" customFormat="1" ht="20.25" customHeight="1" thickBot="1">
      <c r="A75" s="1707" t="s">
        <v>382</v>
      </c>
      <c r="B75" s="1745"/>
      <c r="C75" s="104"/>
      <c r="D75" s="76"/>
      <c r="E75" s="76"/>
      <c r="F75" s="928"/>
      <c r="G75" s="995">
        <f aca="true" t="shared" si="10" ref="G75:V75">SUM(G61:G61)+SUM(G67:G67)</f>
        <v>9</v>
      </c>
      <c r="H75" s="1167">
        <f t="shared" si="10"/>
        <v>270</v>
      </c>
      <c r="I75" s="1167">
        <f t="shared" si="10"/>
        <v>104</v>
      </c>
      <c r="J75" s="1167">
        <f t="shared" si="10"/>
        <v>39</v>
      </c>
      <c r="K75" s="1167">
        <f t="shared" si="10"/>
        <v>0</v>
      </c>
      <c r="L75" s="1167">
        <f t="shared" si="10"/>
        <v>65</v>
      </c>
      <c r="M75" s="1167">
        <f t="shared" si="10"/>
        <v>166</v>
      </c>
      <c r="N75" s="1167">
        <f t="shared" si="10"/>
        <v>0</v>
      </c>
      <c r="O75" s="1167">
        <f t="shared" si="10"/>
        <v>0</v>
      </c>
      <c r="P75" s="1167">
        <f t="shared" si="10"/>
        <v>0</v>
      </c>
      <c r="Q75" s="1167">
        <f t="shared" si="10"/>
        <v>0</v>
      </c>
      <c r="R75" s="1167">
        <f t="shared" si="10"/>
        <v>0</v>
      </c>
      <c r="S75" s="1167">
        <f t="shared" si="10"/>
        <v>0</v>
      </c>
      <c r="T75" s="1167">
        <f t="shared" si="10"/>
        <v>0</v>
      </c>
      <c r="U75" s="1167">
        <f t="shared" si="10"/>
        <v>8</v>
      </c>
      <c r="V75" s="1167">
        <f t="shared" si="10"/>
        <v>0</v>
      </c>
      <c r="W75" s="20">
        <f>G75*30</f>
        <v>270</v>
      </c>
      <c r="AR75" s="1141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80"/>
  <sheetViews>
    <sheetView view="pageBreakPreview" zoomScale="72" zoomScaleNormal="72" zoomScaleSheetLayoutView="72" zoomScalePageLayoutView="0" workbookViewId="0" topLeftCell="A1">
      <pane ySplit="8" topLeftCell="A9" activePane="bottomLeft" state="frozen"/>
      <selection pane="topLeft" activeCell="F1" sqref="F1"/>
      <selection pane="bottomLeft" activeCell="AT136" sqref="AT136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6.625" style="1142" customWidth="1"/>
    <col min="45" max="45" width="9.625" style="5" customWidth="1"/>
    <col min="46" max="46" width="14.375" style="5" customWidth="1"/>
    <col min="47" max="47" width="11.75390625" style="5" customWidth="1"/>
    <col min="48" max="48" width="19.25390625" style="5" customWidth="1"/>
    <col min="49" max="49" width="13.625" style="5" customWidth="1"/>
    <col min="50" max="51" width="11.75390625" style="5" customWidth="1"/>
    <col min="52" max="52" width="11.625" style="5" customWidth="1"/>
    <col min="53" max="53" width="12.875" style="5" customWidth="1"/>
    <col min="54" max="16384" width="9.125" style="5" customWidth="1"/>
  </cols>
  <sheetData>
    <row r="1" spans="1:44" s="7" customFormat="1" ht="19.5" customHeight="1" thickBot="1">
      <c r="A1" s="1748" t="s">
        <v>627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1504"/>
    </row>
    <row r="2" spans="1:44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717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1801"/>
      <c r="Q2" s="1801"/>
      <c r="R2" s="1801"/>
      <c r="S2" s="1801"/>
      <c r="T2" s="1801"/>
      <c r="U2" s="1801"/>
      <c r="V2" s="1802"/>
      <c r="AR2" s="1504"/>
    </row>
    <row r="3" spans="1:44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1504"/>
    </row>
    <row r="4" spans="1:44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718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1504"/>
    </row>
    <row r="5" spans="1:44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719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1504"/>
    </row>
    <row r="6" spans="1:53" s="7" customFormat="1" ht="19.5" customHeight="1" thickBo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753" t="s">
        <v>351</v>
      </c>
      <c r="O6" s="1754"/>
      <c r="P6" s="1754"/>
      <c r="Q6" s="1754"/>
      <c r="R6" s="1754"/>
      <c r="S6" s="1754"/>
      <c r="T6" s="1754"/>
      <c r="U6" s="1754"/>
      <c r="V6" s="1755"/>
      <c r="AR6" s="1504"/>
      <c r="AT6" s="1666"/>
      <c r="AU6" s="1666"/>
      <c r="AV6" s="1666"/>
      <c r="AW6" s="1666"/>
      <c r="AX6" s="1666"/>
      <c r="AY6" s="1666"/>
      <c r="AZ6" s="1666"/>
      <c r="BA6" s="1666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1504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1504"/>
    </row>
    <row r="9" spans="1:44" s="7" customFormat="1" ht="19.5" customHeight="1" thickBot="1">
      <c r="A9" s="1710" t="s">
        <v>253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1504"/>
    </row>
    <row r="10" spans="1:44" s="7" customFormat="1" ht="19.5" customHeight="1" thickBot="1">
      <c r="A10" s="1710" t="s">
        <v>502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1504"/>
    </row>
    <row r="11" spans="1:44" s="7" customFormat="1" ht="19.5" customHeight="1">
      <c r="A11" s="141" t="s">
        <v>156</v>
      </c>
      <c r="B11" s="940" t="s">
        <v>589</v>
      </c>
      <c r="C11" s="943"/>
      <c r="D11" s="888" t="s">
        <v>22</v>
      </c>
      <c r="E11" s="888"/>
      <c r="F11" s="870"/>
      <c r="G11" s="1066">
        <v>1.5</v>
      </c>
      <c r="H11" s="886">
        <f>G11*30</f>
        <v>45</v>
      </c>
      <c r="I11" s="837">
        <f>J11+K11+L11</f>
        <v>15</v>
      </c>
      <c r="J11" s="866">
        <v>7</v>
      </c>
      <c r="K11" s="867"/>
      <c r="L11" s="867">
        <v>8</v>
      </c>
      <c r="M11" s="412">
        <f>H11-I11</f>
        <v>30</v>
      </c>
      <c r="N11" s="244">
        <v>1</v>
      </c>
      <c r="O11" s="245"/>
      <c r="P11" s="887"/>
      <c r="Q11" s="887"/>
      <c r="R11" s="887"/>
      <c r="S11" s="887"/>
      <c r="T11" s="887"/>
      <c r="U11" s="887"/>
      <c r="V11" s="430"/>
      <c r="AC11" s="907"/>
      <c r="AD11" s="907"/>
      <c r="AE11" s="907"/>
      <c r="AF11" s="907"/>
      <c r="AG11" s="907"/>
      <c r="AH11" s="907"/>
      <c r="AI11" s="907"/>
      <c r="AJ11" s="907"/>
      <c r="AK11" s="907"/>
      <c r="AL11" s="907"/>
      <c r="AM11" s="907"/>
      <c r="AN11" s="907"/>
      <c r="AR11" s="1504"/>
    </row>
    <row r="12" spans="1:53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4</v>
      </c>
      <c r="H12" s="841">
        <f>G12*30</f>
        <v>120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75</v>
      </c>
      <c r="N12" s="167">
        <v>3</v>
      </c>
      <c r="O12" s="107"/>
      <c r="P12" s="107"/>
      <c r="Q12" s="58"/>
      <c r="R12" s="58"/>
      <c r="S12" s="58"/>
      <c r="T12" s="58"/>
      <c r="U12" s="58"/>
      <c r="V12" s="114"/>
      <c r="AR12" s="1504"/>
      <c r="AT12" s="7"/>
      <c r="AU12" s="7"/>
      <c r="AV12" s="7"/>
      <c r="AW12" s="7"/>
      <c r="AX12" s="7"/>
      <c r="AY12" s="7"/>
      <c r="AZ12" s="7"/>
      <c r="BA12" s="7"/>
    </row>
    <row r="13" spans="1:53" s="20" customFormat="1" ht="19.5" customHeight="1">
      <c r="A13" s="77" t="s">
        <v>158</v>
      </c>
      <c r="B13" s="848" t="s">
        <v>520</v>
      </c>
      <c r="C13" s="168"/>
      <c r="D13" s="16">
        <v>2</v>
      </c>
      <c r="E13" s="16"/>
      <c r="F13" s="988"/>
      <c r="G13" s="1294">
        <v>3</v>
      </c>
      <c r="H13" s="841">
        <f>G13*30</f>
        <v>90</v>
      </c>
      <c r="I13" s="16">
        <f>J13+L13</f>
        <v>30</v>
      </c>
      <c r="J13" s="16">
        <v>20</v>
      </c>
      <c r="K13" s="16"/>
      <c r="L13" s="16">
        <v>10</v>
      </c>
      <c r="M13" s="118">
        <f>H13-I13</f>
        <v>60</v>
      </c>
      <c r="N13" s="167"/>
      <c r="O13" s="166">
        <v>1.5</v>
      </c>
      <c r="P13" s="107"/>
      <c r="Q13" s="58"/>
      <c r="R13" s="58"/>
      <c r="S13" s="58"/>
      <c r="T13" s="58"/>
      <c r="U13" s="58"/>
      <c r="V13" s="114"/>
      <c r="AR13" s="1504"/>
      <c r="AT13" s="7"/>
      <c r="AU13" s="7"/>
      <c r="AV13" s="7"/>
      <c r="AW13" s="7"/>
      <c r="AX13" s="7"/>
      <c r="AY13" s="7"/>
      <c r="AZ13" s="7"/>
      <c r="BA13" s="7"/>
    </row>
    <row r="14" spans="1:53" s="20" customFormat="1" ht="18.75">
      <c r="A14" s="77" t="s">
        <v>159</v>
      </c>
      <c r="B14" s="850" t="s">
        <v>280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45</v>
      </c>
      <c r="J14" s="57">
        <v>15</v>
      </c>
      <c r="K14" s="59"/>
      <c r="L14" s="59">
        <v>30</v>
      </c>
      <c r="M14" s="114">
        <f>H14-I14</f>
        <v>75</v>
      </c>
      <c r="N14" s="87">
        <v>3</v>
      </c>
      <c r="O14" s="80"/>
      <c r="P14" s="80"/>
      <c r="Q14" s="80"/>
      <c r="R14" s="80"/>
      <c r="S14" s="80"/>
      <c r="T14" s="80"/>
      <c r="U14" s="80"/>
      <c r="V14" s="430"/>
      <c r="AC14" s="1683"/>
      <c r="AD14" s="1667"/>
      <c r="AE14" s="1667"/>
      <c r="AF14" s="1667"/>
      <c r="AG14" s="1667"/>
      <c r="AH14" s="1667"/>
      <c r="AI14" s="1667"/>
      <c r="AJ14" s="1667"/>
      <c r="AK14" s="1667"/>
      <c r="AL14" s="1667"/>
      <c r="AM14" s="1667"/>
      <c r="AN14" s="1697"/>
      <c r="AR14" s="1504"/>
      <c r="AT14" s="7"/>
      <c r="AU14" s="7"/>
      <c r="AW14" s="7"/>
      <c r="AX14" s="7"/>
      <c r="AY14" s="7"/>
      <c r="AZ14" s="7"/>
      <c r="BA14" s="7"/>
    </row>
    <row r="15" spans="1:53" s="20" customFormat="1" ht="19.5" customHeight="1">
      <c r="A15" s="77" t="s">
        <v>160</v>
      </c>
      <c r="B15" s="856" t="s">
        <v>36</v>
      </c>
      <c r="C15" s="211"/>
      <c r="D15" s="30"/>
      <c r="E15" s="30"/>
      <c r="F15" s="1133"/>
      <c r="G15" s="1134">
        <f>SUM(G16:G17)</f>
        <v>6</v>
      </c>
      <c r="H15" s="1026">
        <f>SUM(H16:H17)</f>
        <v>180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114</v>
      </c>
      <c r="N15" s="934"/>
      <c r="O15" s="626"/>
      <c r="P15" s="626"/>
      <c r="Q15" s="626"/>
      <c r="R15" s="983"/>
      <c r="S15" s="626"/>
      <c r="T15" s="626"/>
      <c r="U15" s="626"/>
      <c r="V15" s="840"/>
      <c r="AB15" s="20" t="s">
        <v>360</v>
      </c>
      <c r="AC15" s="20">
        <f aca="true" t="shared" si="0" ref="AC15:AN15">COUNTIF($C15:$C32,AC$9)</f>
        <v>2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  <c r="AR15" s="1504"/>
      <c r="AT15" s="7"/>
      <c r="AU15" s="7"/>
      <c r="AV15" s="7"/>
      <c r="AW15" s="7"/>
      <c r="AX15" s="7"/>
      <c r="AY15" s="7"/>
      <c r="AZ15" s="7"/>
      <c r="BA15" s="7"/>
    </row>
    <row r="16" spans="1:53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3</v>
      </c>
      <c r="H16" s="847">
        <f>G16*30</f>
        <v>90</v>
      </c>
      <c r="I16" s="16">
        <v>30</v>
      </c>
      <c r="J16" s="16"/>
      <c r="K16" s="16"/>
      <c r="L16" s="16">
        <v>30</v>
      </c>
      <c r="M16" s="118">
        <f>H16-I16</f>
        <v>60</v>
      </c>
      <c r="N16" s="167">
        <v>2</v>
      </c>
      <c r="O16" s="58"/>
      <c r="P16" s="58"/>
      <c r="Q16" s="58"/>
      <c r="R16" s="166"/>
      <c r="S16" s="58"/>
      <c r="T16" s="58"/>
      <c r="U16" s="58"/>
      <c r="V16" s="114"/>
      <c r="AB16" s="20" t="s">
        <v>361</v>
      </c>
      <c r="AC16" s="20">
        <f>COUNTIF($D15:$D32,AC$9)</f>
        <v>2</v>
      </c>
      <c r="AD16" s="20">
        <f>COUNTIF($D15:$D32,AD$9)</f>
        <v>0</v>
      </c>
      <c r="AE16" s="20">
        <v>1</v>
      </c>
      <c r="AF16" s="20">
        <f>COUNTIF($D15:$D32,AF$9)</f>
        <v>0</v>
      </c>
      <c r="AG16" s="20">
        <f>COUNTIF($D15:$D32,AG$9)</f>
        <v>0</v>
      </c>
      <c r="AH16" s="20">
        <v>1</v>
      </c>
      <c r="AI16" s="20">
        <f aca="true" t="shared" si="1" ref="AI16:AN16">COUNTIF($D15:$D32,AI$9)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  <c r="AR16" s="1504"/>
      <c r="AT16" s="7"/>
      <c r="AU16" s="7"/>
      <c r="AV16" s="7"/>
      <c r="AW16" s="7"/>
      <c r="AX16" s="7"/>
      <c r="AY16" s="7"/>
      <c r="AZ16" s="7"/>
      <c r="BA16" s="7"/>
    </row>
    <row r="17" spans="1:53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3</v>
      </c>
      <c r="H17" s="847">
        <f>G17*30</f>
        <v>90</v>
      </c>
      <c r="I17" s="16">
        <v>36</v>
      </c>
      <c r="J17" s="16"/>
      <c r="K17" s="16"/>
      <c r="L17" s="16">
        <v>36</v>
      </c>
      <c r="M17" s="118">
        <f>H17-I17</f>
        <v>54</v>
      </c>
      <c r="N17" s="167"/>
      <c r="O17" s="58">
        <v>2</v>
      </c>
      <c r="P17" s="58"/>
      <c r="Q17" s="58"/>
      <c r="R17" s="166"/>
      <c r="S17" s="58"/>
      <c r="T17" s="58"/>
      <c r="U17" s="58"/>
      <c r="V17" s="114"/>
      <c r="AB17" s="20" t="s">
        <v>362</v>
      </c>
      <c r="AR17" s="1504"/>
      <c r="AT17" s="7"/>
      <c r="AU17" s="7"/>
      <c r="AV17" s="7"/>
      <c r="AW17" s="7"/>
      <c r="AX17" s="7"/>
      <c r="AY17" s="7"/>
      <c r="AZ17" s="7"/>
      <c r="BA17" s="7"/>
    </row>
    <row r="18" spans="1:53" s="27" customFormat="1" ht="19.5" customHeight="1">
      <c r="A18" s="77" t="s">
        <v>161</v>
      </c>
      <c r="B18" s="850" t="s">
        <v>59</v>
      </c>
      <c r="C18" s="942"/>
      <c r="D18" s="55"/>
      <c r="E18" s="55"/>
      <c r="F18" s="865"/>
      <c r="G18" s="994">
        <f>G19+G20</f>
        <v>10</v>
      </c>
      <c r="H18" s="951">
        <f aca="true" t="shared" si="2" ref="H18:H31">G18*30</f>
        <v>300</v>
      </c>
      <c r="I18" s="107">
        <f aca="true" t="shared" si="3" ref="I18:I31">J18+K18+L18</f>
        <v>114</v>
      </c>
      <c r="J18" s="60">
        <f>J19+J20</f>
        <v>48</v>
      </c>
      <c r="K18" s="60">
        <f>K19+K20</f>
        <v>66</v>
      </c>
      <c r="L18" s="60">
        <f>L19+L20</f>
        <v>0</v>
      </c>
      <c r="M18" s="68">
        <f>M19+M20</f>
        <v>186</v>
      </c>
      <c r="N18" s="87"/>
      <c r="O18" s="80"/>
      <c r="P18" s="80"/>
      <c r="Q18" s="80"/>
      <c r="R18" s="80"/>
      <c r="S18" s="80"/>
      <c r="T18" s="80"/>
      <c r="U18" s="80"/>
      <c r="V18" s="430"/>
      <c r="W18" s="27" t="s">
        <v>353</v>
      </c>
      <c r="AB18" s="20"/>
      <c r="AC18" s="298">
        <v>1</v>
      </c>
      <c r="AD18" s="163" t="s">
        <v>342</v>
      </c>
      <c r="AE18" s="163" t="s">
        <v>343</v>
      </c>
      <c r="AF18" s="163">
        <v>3</v>
      </c>
      <c r="AG18" s="163" t="s">
        <v>344</v>
      </c>
      <c r="AH18" s="163" t="s">
        <v>345</v>
      </c>
      <c r="AI18" s="163">
        <v>5</v>
      </c>
      <c r="AJ18" s="163" t="s">
        <v>346</v>
      </c>
      <c r="AK18" s="163" t="s">
        <v>347</v>
      </c>
      <c r="AL18" s="163">
        <v>7</v>
      </c>
      <c r="AM18" s="163" t="s">
        <v>348</v>
      </c>
      <c r="AN18" s="299" t="s">
        <v>349</v>
      </c>
      <c r="AR18" s="1505"/>
      <c r="AT18" s="7"/>
      <c r="AU18" s="7"/>
      <c r="AV18" s="7"/>
      <c r="AW18" s="7"/>
      <c r="AX18" s="7"/>
      <c r="AY18" s="7"/>
      <c r="AZ18" s="7"/>
      <c r="BA18" s="7"/>
    </row>
    <row r="19" spans="1:53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6</v>
      </c>
      <c r="H19" s="951">
        <f t="shared" si="2"/>
        <v>180</v>
      </c>
      <c r="I19" s="107">
        <f t="shared" si="3"/>
        <v>60</v>
      </c>
      <c r="J19" s="58">
        <v>30</v>
      </c>
      <c r="K19" s="58">
        <v>30</v>
      </c>
      <c r="L19" s="58"/>
      <c r="M19" s="114">
        <f>H19-I19</f>
        <v>120</v>
      </c>
      <c r="N19" s="87">
        <v>4</v>
      </c>
      <c r="O19" s="80"/>
      <c r="P19" s="80"/>
      <c r="Q19" s="80"/>
      <c r="R19" s="80"/>
      <c r="S19" s="80"/>
      <c r="T19" s="80"/>
      <c r="U19" s="80"/>
      <c r="V19" s="430"/>
      <c r="AR19" s="1504"/>
      <c r="AS19" s="27"/>
      <c r="AT19" s="7"/>
      <c r="AU19" s="7"/>
      <c r="AV19" s="7"/>
      <c r="AW19" s="7"/>
      <c r="AX19" s="7"/>
      <c r="AY19" s="7"/>
      <c r="AZ19" s="7"/>
      <c r="BA19" s="7"/>
    </row>
    <row r="20" spans="1:53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4</v>
      </c>
      <c r="H20" s="951">
        <f t="shared" si="2"/>
        <v>120</v>
      </c>
      <c r="I20" s="107">
        <f t="shared" si="3"/>
        <v>54</v>
      </c>
      <c r="J20" s="57">
        <v>18</v>
      </c>
      <c r="K20" s="59">
        <v>36</v>
      </c>
      <c r="L20" s="59"/>
      <c r="M20" s="114">
        <f>H20-I20</f>
        <v>66</v>
      </c>
      <c r="N20" s="87"/>
      <c r="O20" s="80">
        <v>3</v>
      </c>
      <c r="P20" s="80"/>
      <c r="Q20" s="80"/>
      <c r="R20" s="80"/>
      <c r="S20" s="80"/>
      <c r="T20" s="80"/>
      <c r="U20" s="80"/>
      <c r="V20" s="430"/>
      <c r="AB20" s="20" t="s">
        <v>360</v>
      </c>
      <c r="AC20" s="20">
        <f aca="true" t="shared" si="4" ref="AC20:AN20">COUNTIF($C14:$C108,AC$9)</f>
        <v>2</v>
      </c>
      <c r="AD20" s="20">
        <f t="shared" si="4"/>
        <v>0</v>
      </c>
      <c r="AE20" s="20">
        <f t="shared" si="4"/>
        <v>0</v>
      </c>
      <c r="AF20" s="20">
        <f t="shared" si="4"/>
        <v>3</v>
      </c>
      <c r="AG20" s="20">
        <f t="shared" si="4"/>
        <v>0</v>
      </c>
      <c r="AH20" s="20">
        <f t="shared" si="4"/>
        <v>0</v>
      </c>
      <c r="AI20" s="20">
        <f t="shared" si="4"/>
        <v>3</v>
      </c>
      <c r="AJ20" s="20">
        <f t="shared" si="4"/>
        <v>0</v>
      </c>
      <c r="AK20" s="20">
        <f t="shared" si="4"/>
        <v>0</v>
      </c>
      <c r="AL20" s="20">
        <f t="shared" si="4"/>
        <v>3</v>
      </c>
      <c r="AM20" s="20">
        <f t="shared" si="4"/>
        <v>0</v>
      </c>
      <c r="AN20" s="20">
        <f t="shared" si="4"/>
        <v>0</v>
      </c>
      <c r="AR20" s="1504"/>
      <c r="AS20" s="27"/>
      <c r="AT20" s="7"/>
      <c r="AU20" s="7"/>
      <c r="AV20" s="7"/>
      <c r="AW20" s="7"/>
      <c r="AX20" s="7"/>
      <c r="AY20" s="7"/>
      <c r="AZ20" s="7"/>
      <c r="BA20" s="7"/>
    </row>
    <row r="21" spans="1:53" s="20" customFormat="1" ht="19.5" customHeight="1">
      <c r="A21" s="77" t="s">
        <v>489</v>
      </c>
      <c r="B21" s="850" t="s">
        <v>227</v>
      </c>
      <c r="C21" s="942"/>
      <c r="D21" s="55"/>
      <c r="E21" s="55"/>
      <c r="F21" s="865"/>
      <c r="G21" s="994">
        <v>15</v>
      </c>
      <c r="H21" s="951">
        <f t="shared" si="2"/>
        <v>450</v>
      </c>
      <c r="I21" s="107">
        <f>I22+I23</f>
        <v>198</v>
      </c>
      <c r="J21" s="64">
        <f>J22+J23</f>
        <v>99</v>
      </c>
      <c r="K21" s="64"/>
      <c r="L21" s="64">
        <f>L22+L23</f>
        <v>99</v>
      </c>
      <c r="M21" s="869">
        <f>M22+M23</f>
        <v>252</v>
      </c>
      <c r="N21" s="87"/>
      <c r="O21" s="80"/>
      <c r="P21" s="80"/>
      <c r="Q21" s="579"/>
      <c r="R21" s="579"/>
      <c r="S21" s="579"/>
      <c r="T21" s="579"/>
      <c r="U21" s="579"/>
      <c r="V21" s="581"/>
      <c r="AB21" s="20" t="s">
        <v>362</v>
      </c>
      <c r="AR21" s="1504"/>
      <c r="AT21" s="7"/>
      <c r="AU21" s="7"/>
      <c r="AV21" s="7"/>
      <c r="AW21" s="7"/>
      <c r="AX21" s="7"/>
      <c r="AY21" s="7"/>
      <c r="AZ21" s="7"/>
      <c r="BA21" s="7"/>
    </row>
    <row r="22" spans="1:53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4">
        <v>7</v>
      </c>
      <c r="H22" s="951">
        <f t="shared" si="2"/>
        <v>210</v>
      </c>
      <c r="I22" s="107">
        <f t="shared" si="3"/>
        <v>90</v>
      </c>
      <c r="J22" s="58">
        <v>45</v>
      </c>
      <c r="K22" s="58"/>
      <c r="L22" s="58">
        <v>45</v>
      </c>
      <c r="M22" s="114">
        <f aca="true" t="shared" si="5" ref="M22:M28">H22-I22</f>
        <v>120</v>
      </c>
      <c r="N22" s="173">
        <v>6</v>
      </c>
      <c r="O22" s="60"/>
      <c r="P22" s="60"/>
      <c r="Q22" s="60"/>
      <c r="R22" s="60"/>
      <c r="S22" s="60"/>
      <c r="T22" s="60"/>
      <c r="U22" s="60"/>
      <c r="V22" s="68"/>
      <c r="AB22" s="20" t="s">
        <v>363</v>
      </c>
      <c r="AR22" s="1504"/>
      <c r="AT22" s="7"/>
      <c r="AU22" s="7"/>
      <c r="AV22" s="7"/>
      <c r="AW22" s="7"/>
      <c r="AX22" s="7"/>
      <c r="AY22" s="7"/>
      <c r="AZ22" s="7"/>
      <c r="BA22" s="7"/>
    </row>
    <row r="23" spans="1:53" s="20" customFormat="1" ht="19.5" customHeight="1">
      <c r="A23" s="1407"/>
      <c r="B23" s="850" t="s">
        <v>227</v>
      </c>
      <c r="C23" s="173">
        <v>2</v>
      </c>
      <c r="D23" s="60"/>
      <c r="E23" s="60"/>
      <c r="F23" s="577"/>
      <c r="G23" s="994">
        <v>8</v>
      </c>
      <c r="H23" s="951">
        <f t="shared" si="2"/>
        <v>240</v>
      </c>
      <c r="I23" s="107">
        <f t="shared" si="3"/>
        <v>108</v>
      </c>
      <c r="J23" s="60">
        <v>54</v>
      </c>
      <c r="K23" s="60"/>
      <c r="L23" s="60">
        <v>54</v>
      </c>
      <c r="M23" s="114">
        <f t="shared" si="5"/>
        <v>132</v>
      </c>
      <c r="N23" s="173"/>
      <c r="O23" s="60">
        <v>6</v>
      </c>
      <c r="P23" s="60"/>
      <c r="Q23" s="60"/>
      <c r="R23" s="60"/>
      <c r="S23" s="60"/>
      <c r="T23" s="60"/>
      <c r="U23" s="60"/>
      <c r="V23" s="68"/>
      <c r="W23" s="980"/>
      <c r="X23" s="580"/>
      <c r="Y23" s="580"/>
      <c r="Z23" s="580"/>
      <c r="AR23" s="1504"/>
      <c r="AT23" s="7"/>
      <c r="AU23" s="7"/>
      <c r="AV23" s="7"/>
      <c r="AW23" s="7"/>
      <c r="AX23" s="7"/>
      <c r="AY23" s="7"/>
      <c r="AZ23" s="7"/>
      <c r="BA23" s="7"/>
    </row>
    <row r="24" spans="1:53" s="27" customFormat="1" ht="19.5" customHeight="1">
      <c r="A24" s="1078" t="s">
        <v>490</v>
      </c>
      <c r="B24" s="1036" t="s">
        <v>500</v>
      </c>
      <c r="C24" s="1039"/>
      <c r="D24" s="624" t="s">
        <v>22</v>
      </c>
      <c r="E24" s="624"/>
      <c r="F24" s="1406"/>
      <c r="G24" s="1001">
        <v>4</v>
      </c>
      <c r="H24" s="873">
        <f>G24*30</f>
        <v>120</v>
      </c>
      <c r="I24" s="295">
        <f>J24+K24+L24</f>
        <v>45</v>
      </c>
      <c r="J24" s="269">
        <v>30</v>
      </c>
      <c r="K24" s="327"/>
      <c r="L24" s="327">
        <v>15</v>
      </c>
      <c r="M24" s="840">
        <f t="shared" si="5"/>
        <v>75</v>
      </c>
      <c r="N24" s="885">
        <v>3</v>
      </c>
      <c r="O24" s="839"/>
      <c r="P24" s="1393"/>
      <c r="Q24" s="1393"/>
      <c r="R24" s="1393"/>
      <c r="S24" s="1393"/>
      <c r="T24" s="1393"/>
      <c r="U24" s="1393"/>
      <c r="V24" s="1040"/>
      <c r="AR24" s="1505"/>
      <c r="AT24" s="7"/>
      <c r="AU24" s="7"/>
      <c r="AV24" s="7"/>
      <c r="AW24" s="7"/>
      <c r="AX24" s="7"/>
      <c r="AY24" s="7"/>
      <c r="AZ24" s="7"/>
      <c r="BA24" s="7"/>
    </row>
    <row r="25" spans="1:44" s="979" customFormat="1" ht="19.5" customHeight="1">
      <c r="A25" s="1078" t="s">
        <v>491</v>
      </c>
      <c r="B25" s="1350" t="s">
        <v>213</v>
      </c>
      <c r="C25" s="1331" t="s">
        <v>48</v>
      </c>
      <c r="D25" s="624"/>
      <c r="E25" s="624"/>
      <c r="F25" s="1017"/>
      <c r="G25" s="1062">
        <v>4</v>
      </c>
      <c r="H25" s="952">
        <f>G25*30</f>
        <v>120</v>
      </c>
      <c r="I25" s="295">
        <f>J25+K25+L25</f>
        <v>54</v>
      </c>
      <c r="J25" s="628">
        <v>36</v>
      </c>
      <c r="K25" s="628">
        <v>9</v>
      </c>
      <c r="L25" s="628">
        <v>9</v>
      </c>
      <c r="M25" s="840">
        <f t="shared" si="5"/>
        <v>66</v>
      </c>
      <c r="N25" s="885"/>
      <c r="O25" s="839"/>
      <c r="P25" s="839"/>
      <c r="Q25" s="839"/>
      <c r="R25" s="839"/>
      <c r="S25" s="839">
        <v>3</v>
      </c>
      <c r="T25" s="839"/>
      <c r="U25" s="839"/>
      <c r="V25" s="1048"/>
      <c r="W25" s="977"/>
      <c r="X25" s="978"/>
      <c r="Y25" s="978"/>
      <c r="Z25" s="978"/>
      <c r="AR25" s="1506"/>
    </row>
    <row r="26" spans="1:44" s="979" customFormat="1" ht="19.5" customHeight="1">
      <c r="A26" s="1078" t="s">
        <v>492</v>
      </c>
      <c r="B26" s="1337" t="s">
        <v>111</v>
      </c>
      <c r="C26" s="1029"/>
      <c r="D26" s="963">
        <v>7</v>
      </c>
      <c r="E26" s="963"/>
      <c r="F26" s="1334"/>
      <c r="G26" s="994">
        <v>3</v>
      </c>
      <c r="H26" s="1029">
        <f>G26*30</f>
        <v>90</v>
      </c>
      <c r="I26" s="1332">
        <f>J26+K26+L26</f>
        <v>45</v>
      </c>
      <c r="J26" s="1333">
        <v>30</v>
      </c>
      <c r="K26" s="958"/>
      <c r="L26" s="958">
        <v>15</v>
      </c>
      <c r="M26" s="1334">
        <f t="shared" si="5"/>
        <v>45</v>
      </c>
      <c r="N26" s="87"/>
      <c r="O26" s="80"/>
      <c r="P26" s="80"/>
      <c r="Q26" s="80"/>
      <c r="R26" s="80"/>
      <c r="S26" s="80"/>
      <c r="T26" s="80">
        <v>3</v>
      </c>
      <c r="U26" s="839"/>
      <c r="V26" s="1048"/>
      <c r="AR26" s="1506"/>
    </row>
    <row r="27" spans="1:53" s="20" customFormat="1" ht="39.75" customHeight="1">
      <c r="A27" s="1078" t="s">
        <v>507</v>
      </c>
      <c r="B27" s="850" t="s">
        <v>63</v>
      </c>
      <c r="C27" s="942" t="s">
        <v>45</v>
      </c>
      <c r="D27" s="55"/>
      <c r="E27" s="55"/>
      <c r="F27" s="865"/>
      <c r="G27" s="994">
        <v>4</v>
      </c>
      <c r="H27" s="951">
        <f t="shared" si="2"/>
        <v>120</v>
      </c>
      <c r="I27" s="107">
        <f t="shared" si="3"/>
        <v>45</v>
      </c>
      <c r="J27" s="57">
        <v>30</v>
      </c>
      <c r="K27" s="59"/>
      <c r="L27" s="59">
        <v>15</v>
      </c>
      <c r="M27" s="114">
        <f t="shared" si="5"/>
        <v>75</v>
      </c>
      <c r="N27" s="87"/>
      <c r="O27" s="80"/>
      <c r="P27" s="80">
        <v>3</v>
      </c>
      <c r="Q27" s="579"/>
      <c r="R27" s="579"/>
      <c r="S27" s="579"/>
      <c r="T27" s="579"/>
      <c r="U27" s="579"/>
      <c r="V27" s="581"/>
      <c r="W27" s="980"/>
      <c r="X27" s="580"/>
      <c r="Y27" s="580"/>
      <c r="Z27" s="580"/>
      <c r="AR27" s="1504"/>
      <c r="AT27" s="7"/>
      <c r="AU27" s="7"/>
      <c r="AV27" s="7"/>
      <c r="AW27" s="7"/>
      <c r="AX27" s="7"/>
      <c r="AY27" s="7"/>
      <c r="AZ27" s="7"/>
      <c r="BA27" s="7"/>
    </row>
    <row r="28" spans="1:53" s="20" customFormat="1" ht="19.5" customHeight="1">
      <c r="A28" s="1078" t="s">
        <v>508</v>
      </c>
      <c r="B28" s="848" t="s">
        <v>521</v>
      </c>
      <c r="C28" s="168">
        <v>2</v>
      </c>
      <c r="D28" s="16"/>
      <c r="E28" s="16"/>
      <c r="F28" s="988"/>
      <c r="G28" s="1294">
        <v>3</v>
      </c>
      <c r="H28" s="847">
        <f>G28*30</f>
        <v>90</v>
      </c>
      <c r="I28" s="16">
        <f>L28+J28</f>
        <v>27</v>
      </c>
      <c r="J28" s="16"/>
      <c r="K28" s="16"/>
      <c r="L28" s="16">
        <v>27</v>
      </c>
      <c r="M28" s="118">
        <f t="shared" si="5"/>
        <v>63</v>
      </c>
      <c r="N28" s="167"/>
      <c r="O28" s="166">
        <v>1.5</v>
      </c>
      <c r="P28" s="58"/>
      <c r="Q28" s="58"/>
      <c r="R28" s="58"/>
      <c r="S28" s="58"/>
      <c r="T28" s="58"/>
      <c r="U28" s="58"/>
      <c r="V28" s="114"/>
      <c r="AR28" s="1504"/>
      <c r="AT28" s="7"/>
      <c r="AU28" s="7"/>
      <c r="AV28" s="7"/>
      <c r="AW28" s="7"/>
      <c r="AX28" s="7"/>
      <c r="AY28" s="7"/>
      <c r="AZ28" s="7"/>
      <c r="BA28" s="7"/>
    </row>
    <row r="29" spans="1:53" s="27" customFormat="1" ht="19.5" customHeight="1">
      <c r="A29" s="1078" t="s">
        <v>591</v>
      </c>
      <c r="B29" s="850" t="s">
        <v>64</v>
      </c>
      <c r="C29" s="942"/>
      <c r="D29" s="55"/>
      <c r="E29" s="55"/>
      <c r="F29" s="865"/>
      <c r="G29" s="994">
        <f>G30+G31</f>
        <v>11.5</v>
      </c>
      <c r="H29" s="951">
        <f t="shared" si="2"/>
        <v>345</v>
      </c>
      <c r="I29" s="107">
        <f t="shared" si="3"/>
        <v>132</v>
      </c>
      <c r="J29" s="60">
        <f>J30+J31</f>
        <v>66</v>
      </c>
      <c r="K29" s="60">
        <f>K30+K31</f>
        <v>33</v>
      </c>
      <c r="L29" s="60">
        <f>L30+L31</f>
        <v>33</v>
      </c>
      <c r="M29" s="68">
        <f>M30+M31</f>
        <v>213</v>
      </c>
      <c r="N29" s="87"/>
      <c r="O29" s="80"/>
      <c r="P29" s="80"/>
      <c r="Q29" s="80"/>
      <c r="R29" s="80"/>
      <c r="S29" s="80"/>
      <c r="T29" s="80"/>
      <c r="U29" s="80"/>
      <c r="V29" s="430"/>
      <c r="W29" s="877"/>
      <c r="X29" s="292"/>
      <c r="Y29" s="292"/>
      <c r="Z29" s="292"/>
      <c r="AR29" s="1505"/>
      <c r="AT29" s="7"/>
      <c r="AU29" s="7"/>
      <c r="AV29" s="7"/>
      <c r="AW29" s="7"/>
      <c r="AX29" s="7"/>
      <c r="AY29" s="7"/>
      <c r="AZ29" s="7"/>
      <c r="BA29" s="7"/>
    </row>
    <row r="30" spans="1:53" s="979" customFormat="1" ht="19.5" customHeight="1">
      <c r="A30" s="77"/>
      <c r="B30" s="850" t="s">
        <v>64</v>
      </c>
      <c r="C30" s="954">
        <v>2</v>
      </c>
      <c r="D30" s="239"/>
      <c r="E30" s="239"/>
      <c r="F30" s="990"/>
      <c r="G30" s="994">
        <v>6</v>
      </c>
      <c r="H30" s="951">
        <f t="shared" si="2"/>
        <v>180</v>
      </c>
      <c r="I30" s="107">
        <f t="shared" si="3"/>
        <v>72</v>
      </c>
      <c r="J30" s="58">
        <v>36</v>
      </c>
      <c r="K30" s="58">
        <v>18</v>
      </c>
      <c r="L30" s="58">
        <v>18</v>
      </c>
      <c r="M30" s="114">
        <f>H30-I30</f>
        <v>108</v>
      </c>
      <c r="N30" s="240"/>
      <c r="O30" s="175">
        <v>4</v>
      </c>
      <c r="P30" s="580"/>
      <c r="Q30" s="580"/>
      <c r="R30" s="580"/>
      <c r="S30" s="580"/>
      <c r="T30" s="580"/>
      <c r="U30" s="580"/>
      <c r="V30" s="582"/>
      <c r="W30" s="977"/>
      <c r="X30" s="978"/>
      <c r="Y30" s="978"/>
      <c r="Z30" s="978"/>
      <c r="AR30" s="1506"/>
      <c r="AT30" s="7"/>
      <c r="AU30" s="7"/>
      <c r="AV30" s="7"/>
      <c r="AW30" s="7"/>
      <c r="AX30" s="7"/>
      <c r="AY30" s="7"/>
      <c r="AZ30" s="7"/>
      <c r="BA30" s="7"/>
    </row>
    <row r="31" spans="1:53" s="979" customFormat="1" ht="19.5" customHeight="1">
      <c r="A31" s="77"/>
      <c r="B31" s="850" t="s">
        <v>64</v>
      </c>
      <c r="C31" s="954">
        <v>3</v>
      </c>
      <c r="D31" s="239"/>
      <c r="E31" s="239"/>
      <c r="F31" s="990"/>
      <c r="G31" s="1069">
        <v>5.5</v>
      </c>
      <c r="H31" s="951">
        <f t="shared" si="2"/>
        <v>165</v>
      </c>
      <c r="I31" s="107">
        <f t="shared" si="3"/>
        <v>60</v>
      </c>
      <c r="J31" s="175">
        <v>30</v>
      </c>
      <c r="K31" s="175">
        <v>15</v>
      </c>
      <c r="L31" s="175">
        <v>15</v>
      </c>
      <c r="M31" s="114">
        <f>H31-I31</f>
        <v>105</v>
      </c>
      <c r="N31" s="240"/>
      <c r="O31" s="580"/>
      <c r="P31" s="175">
        <v>4</v>
      </c>
      <c r="Q31" s="580"/>
      <c r="R31" s="580"/>
      <c r="S31" s="580"/>
      <c r="T31" s="580"/>
      <c r="U31" s="580"/>
      <c r="V31" s="582"/>
      <c r="W31" s="977"/>
      <c r="X31" s="978"/>
      <c r="Y31" s="978"/>
      <c r="Z31" s="978"/>
      <c r="AR31" s="1506"/>
      <c r="AT31" s="7"/>
      <c r="AU31" s="7"/>
      <c r="AV31" s="7"/>
      <c r="AW31" s="7"/>
      <c r="AX31" s="7"/>
      <c r="AY31" s="7"/>
      <c r="AZ31" s="7"/>
      <c r="BA31" s="7"/>
    </row>
    <row r="32" spans="1:53" s="20" customFormat="1" ht="18.75" customHeight="1" thickBot="1">
      <c r="A32" s="77" t="s">
        <v>592</v>
      </c>
      <c r="B32" s="889" t="s">
        <v>519</v>
      </c>
      <c r="C32" s="893">
        <v>4</v>
      </c>
      <c r="D32" s="891"/>
      <c r="E32" s="891"/>
      <c r="F32" s="989"/>
      <c r="G32" s="1067">
        <v>4</v>
      </c>
      <c r="H32" s="890">
        <f>G32*30</f>
        <v>120</v>
      </c>
      <c r="I32" s="891">
        <f>J32+L32</f>
        <v>45</v>
      </c>
      <c r="J32" s="891">
        <v>27</v>
      </c>
      <c r="K32" s="891"/>
      <c r="L32" s="891">
        <v>18</v>
      </c>
      <c r="M32" s="289">
        <f>H32-I32</f>
        <v>75</v>
      </c>
      <c r="N32" s="894"/>
      <c r="O32" s="58"/>
      <c r="P32" s="58"/>
      <c r="Q32" s="166">
        <v>2.5</v>
      </c>
      <c r="R32" s="58"/>
      <c r="S32" s="58"/>
      <c r="T32" s="58"/>
      <c r="U32" s="58"/>
      <c r="V32" s="114"/>
      <c r="AR32" s="1504"/>
      <c r="AT32" s="7"/>
      <c r="AU32" s="7"/>
      <c r="AV32" s="7"/>
      <c r="AW32" s="7"/>
      <c r="AX32" s="7"/>
      <c r="AY32" s="7"/>
      <c r="AZ32" s="7"/>
      <c r="BA32" s="7"/>
    </row>
    <row r="33" spans="1:54" s="20" customFormat="1" ht="19.5" customHeight="1" thickBot="1">
      <c r="A33" s="1701" t="s">
        <v>379</v>
      </c>
      <c r="B33" s="1703"/>
      <c r="C33" s="913"/>
      <c r="D33" s="109"/>
      <c r="E33" s="109"/>
      <c r="F33" s="993"/>
      <c r="G33" s="995">
        <f>G11+G14+G18+G21+G24+G29+G27+G15+G12+G13+G28+G32+G25+G26</f>
        <v>77</v>
      </c>
      <c r="H33" s="995">
        <f aca="true" t="shared" si="6" ref="H33:M33">H11+H14+H18+H21+H29+H27+H15+H12+H13+H28+H32+H25+H26</f>
        <v>2190</v>
      </c>
      <c r="I33" s="995">
        <f t="shared" si="6"/>
        <v>861</v>
      </c>
      <c r="J33" s="995">
        <f t="shared" si="6"/>
        <v>408</v>
      </c>
      <c r="K33" s="995">
        <f t="shared" si="6"/>
        <v>108</v>
      </c>
      <c r="L33" s="995">
        <f t="shared" si="6"/>
        <v>345</v>
      </c>
      <c r="M33" s="995">
        <f t="shared" si="6"/>
        <v>1329</v>
      </c>
      <c r="N33" s="1136">
        <f>SUM(N11:N32)</f>
        <v>22</v>
      </c>
      <c r="O33" s="1136">
        <f aca="true" t="shared" si="7" ref="O33:V33">SUM(O11:O32)</f>
        <v>18</v>
      </c>
      <c r="P33" s="1136">
        <f>SUM(P11:P32)</f>
        <v>7</v>
      </c>
      <c r="Q33" s="1136">
        <f t="shared" si="7"/>
        <v>2.5</v>
      </c>
      <c r="R33" s="1136">
        <f t="shared" si="7"/>
        <v>0</v>
      </c>
      <c r="S33" s="1136">
        <f t="shared" si="7"/>
        <v>3</v>
      </c>
      <c r="T33" s="1136">
        <f t="shared" si="7"/>
        <v>3</v>
      </c>
      <c r="U33" s="1136">
        <f t="shared" si="7"/>
        <v>0</v>
      </c>
      <c r="V33" s="1136">
        <f t="shared" si="7"/>
        <v>0</v>
      </c>
      <c r="W33" s="906">
        <f>G33*30</f>
        <v>2310</v>
      </c>
      <c r="X33" s="580"/>
      <c r="Y33" s="580"/>
      <c r="Z33" s="580"/>
      <c r="AR33" s="1504"/>
      <c r="AT33" s="1390"/>
      <c r="AU33" s="1390"/>
      <c r="AV33" s="1390"/>
      <c r="AW33" s="1390"/>
      <c r="AX33" s="1390"/>
      <c r="AY33" s="1390"/>
      <c r="AZ33" s="1390"/>
      <c r="BA33" s="1390"/>
      <c r="BB33" s="1392"/>
    </row>
    <row r="34" spans="1:44" s="27" customFormat="1" ht="19.5" customHeight="1" thickBot="1">
      <c r="A34" s="1734" t="s">
        <v>504</v>
      </c>
      <c r="B34" s="1735"/>
      <c r="C34" s="1735"/>
      <c r="D34" s="1735"/>
      <c r="E34" s="1735"/>
      <c r="F34" s="1735"/>
      <c r="G34" s="1735"/>
      <c r="H34" s="1736"/>
      <c r="I34" s="1736"/>
      <c r="J34" s="1736"/>
      <c r="K34" s="1736"/>
      <c r="L34" s="1736"/>
      <c r="M34" s="1736"/>
      <c r="N34" s="1735"/>
      <c r="O34" s="1735"/>
      <c r="P34" s="1735"/>
      <c r="Q34" s="1735"/>
      <c r="R34" s="1735"/>
      <c r="S34" s="1735"/>
      <c r="T34" s="1735"/>
      <c r="U34" s="1735"/>
      <c r="V34" s="1737"/>
      <c r="W34" s="877"/>
      <c r="X34" s="292"/>
      <c r="Y34" s="292"/>
      <c r="Z34" s="292"/>
      <c r="AR34" s="1505"/>
    </row>
    <row r="35" spans="1:53" s="27" customFormat="1" ht="19.5" customHeight="1">
      <c r="A35" s="897" t="s">
        <v>169</v>
      </c>
      <c r="B35" s="853" t="s">
        <v>71</v>
      </c>
      <c r="C35" s="851" t="s">
        <v>45</v>
      </c>
      <c r="D35" s="23"/>
      <c r="E35" s="23"/>
      <c r="F35" s="144"/>
      <c r="G35" s="1073">
        <v>4</v>
      </c>
      <c r="H35" s="168">
        <f>G35*30</f>
        <v>120</v>
      </c>
      <c r="I35" s="36">
        <f>SUM(J35:L35)</f>
        <v>45</v>
      </c>
      <c r="J35" s="24">
        <v>30</v>
      </c>
      <c r="K35" s="25">
        <v>15</v>
      </c>
      <c r="L35" s="25"/>
      <c r="M35" s="118">
        <f>H35-I35</f>
        <v>75</v>
      </c>
      <c r="N35" s="87"/>
      <c r="O35" s="80"/>
      <c r="P35" s="80">
        <v>3</v>
      </c>
      <c r="Q35" s="80"/>
      <c r="R35" s="80"/>
      <c r="S35" s="80"/>
      <c r="T35" s="80"/>
      <c r="U35" s="80"/>
      <c r="V35" s="430"/>
      <c r="X35" s="27" t="s">
        <v>353</v>
      </c>
      <c r="AB35" s="20" t="s">
        <v>363</v>
      </c>
      <c r="AC35" s="20">
        <f aca="true" t="shared" si="8" ref="AC35:AN35">COUNTIF($F38:$F48,AC$9)</f>
        <v>0</v>
      </c>
      <c r="AD35" s="20">
        <f t="shared" si="8"/>
        <v>0</v>
      </c>
      <c r="AE35" s="20">
        <f t="shared" si="8"/>
        <v>0</v>
      </c>
      <c r="AF35" s="20">
        <f t="shared" si="8"/>
        <v>0</v>
      </c>
      <c r="AG35" s="20">
        <f t="shared" si="8"/>
        <v>0</v>
      </c>
      <c r="AH35" s="20">
        <f t="shared" si="8"/>
        <v>0</v>
      </c>
      <c r="AI35" s="20">
        <f t="shared" si="8"/>
        <v>1</v>
      </c>
      <c r="AJ35" s="20">
        <f t="shared" si="8"/>
        <v>0</v>
      </c>
      <c r="AK35" s="20">
        <f t="shared" si="8"/>
        <v>0</v>
      </c>
      <c r="AL35" s="20">
        <f t="shared" si="8"/>
        <v>0</v>
      </c>
      <c r="AM35" s="20">
        <f t="shared" si="8"/>
        <v>0</v>
      </c>
      <c r="AN35" s="20">
        <f t="shared" si="8"/>
        <v>0</v>
      </c>
      <c r="AR35" s="1505"/>
      <c r="AT35" s="7"/>
      <c r="AU35" s="7"/>
      <c r="AV35" s="7"/>
      <c r="AW35" s="7"/>
      <c r="AX35" s="7"/>
      <c r="AY35" s="7"/>
      <c r="AZ35" s="7"/>
      <c r="BA35" s="7"/>
    </row>
    <row r="36" spans="1:53" s="27" customFormat="1" ht="19.5" customHeight="1" thickBot="1">
      <c r="A36" s="897" t="s">
        <v>170</v>
      </c>
      <c r="B36" s="853" t="s">
        <v>73</v>
      </c>
      <c r="C36" s="847"/>
      <c r="D36" s="16">
        <v>3</v>
      </c>
      <c r="E36" s="16"/>
      <c r="F36" s="988"/>
      <c r="G36" s="1073">
        <v>3.5</v>
      </c>
      <c r="H36" s="168">
        <f>G36*30</f>
        <v>105</v>
      </c>
      <c r="I36" s="36">
        <f>SUM(J36:L36)</f>
        <v>45</v>
      </c>
      <c r="J36" s="24">
        <v>15</v>
      </c>
      <c r="K36" s="25">
        <v>15</v>
      </c>
      <c r="L36" s="25">
        <v>15</v>
      </c>
      <c r="M36" s="118">
        <f>H36-I36</f>
        <v>60</v>
      </c>
      <c r="N36" s="87"/>
      <c r="O36" s="80"/>
      <c r="P36" s="80">
        <v>3</v>
      </c>
      <c r="Q36" s="80"/>
      <c r="R36" s="80"/>
      <c r="S36" s="80"/>
      <c r="T36" s="80"/>
      <c r="U36" s="80"/>
      <c r="V36" s="430"/>
      <c r="X36" s="27" t="s">
        <v>353</v>
      </c>
      <c r="AR36" s="1505"/>
      <c r="AT36" s="7"/>
      <c r="AU36" s="7"/>
      <c r="AV36" s="7"/>
      <c r="AW36" s="7"/>
      <c r="AX36" s="7"/>
      <c r="AY36" s="7"/>
      <c r="AZ36" s="7"/>
      <c r="BA36" s="7"/>
    </row>
    <row r="37" spans="1:53" s="27" customFormat="1" ht="18.75" customHeight="1">
      <c r="A37" s="897" t="s">
        <v>171</v>
      </c>
      <c r="B37" s="880" t="s">
        <v>68</v>
      </c>
      <c r="C37" s="852" t="s">
        <v>46</v>
      </c>
      <c r="D37" s="29"/>
      <c r="E37" s="29"/>
      <c r="F37" s="1015"/>
      <c r="G37" s="1074">
        <v>4.5</v>
      </c>
      <c r="H37" s="882">
        <f>G37*30</f>
        <v>135</v>
      </c>
      <c r="I37" s="883">
        <f>J37+K37+L37</f>
        <v>54</v>
      </c>
      <c r="J37" s="883">
        <v>36</v>
      </c>
      <c r="K37" s="883"/>
      <c r="L37" s="883">
        <v>18</v>
      </c>
      <c r="M37" s="884">
        <f>H37-I37</f>
        <v>81</v>
      </c>
      <c r="N37" s="885"/>
      <c r="O37" s="839"/>
      <c r="P37" s="839"/>
      <c r="Q37" s="839">
        <v>3</v>
      </c>
      <c r="R37" s="839"/>
      <c r="S37" s="839"/>
      <c r="T37" s="839"/>
      <c r="U37" s="839"/>
      <c r="V37" s="1048"/>
      <c r="W37" s="877"/>
      <c r="X37" s="292"/>
      <c r="Y37" s="292" t="s">
        <v>353</v>
      </c>
      <c r="Z37" s="292"/>
      <c r="AB37" s="20"/>
      <c r="AC37" s="1724" t="s">
        <v>32</v>
      </c>
      <c r="AD37" s="1709"/>
      <c r="AE37" s="1709"/>
      <c r="AF37" s="1709" t="s">
        <v>33</v>
      </c>
      <c r="AG37" s="1709"/>
      <c r="AH37" s="1709"/>
      <c r="AI37" s="1709" t="s">
        <v>34</v>
      </c>
      <c r="AJ37" s="1709"/>
      <c r="AK37" s="1709"/>
      <c r="AL37" s="1709" t="s">
        <v>35</v>
      </c>
      <c r="AM37" s="1709"/>
      <c r="AN37" s="1723"/>
      <c r="AR37" s="1505"/>
      <c r="AT37" s="7"/>
      <c r="AU37" s="7"/>
      <c r="AV37" s="7"/>
      <c r="AW37" s="7"/>
      <c r="AX37" s="7"/>
      <c r="AY37" s="7"/>
      <c r="AZ37" s="7"/>
      <c r="BA37" s="7"/>
    </row>
    <row r="38" spans="1:53" s="27" customFormat="1" ht="19.5" customHeight="1">
      <c r="A38" s="897" t="s">
        <v>387</v>
      </c>
      <c r="B38" s="853" t="s">
        <v>69</v>
      </c>
      <c r="C38" s="851" t="s">
        <v>46</v>
      </c>
      <c r="D38" s="29"/>
      <c r="E38" s="29"/>
      <c r="F38" s="507"/>
      <c r="G38" s="1075">
        <v>6.5</v>
      </c>
      <c r="H38" s="871">
        <f>G38*30</f>
        <v>195</v>
      </c>
      <c r="I38" s="25">
        <f>J38+K38+L38</f>
        <v>90</v>
      </c>
      <c r="J38" s="25">
        <v>54</v>
      </c>
      <c r="K38" s="25">
        <v>18</v>
      </c>
      <c r="L38" s="25">
        <v>18</v>
      </c>
      <c r="M38" s="872">
        <f>H38-I38</f>
        <v>105</v>
      </c>
      <c r="N38" s="87"/>
      <c r="O38" s="80"/>
      <c r="P38" s="80"/>
      <c r="Q38" s="80">
        <v>5</v>
      </c>
      <c r="R38" s="80"/>
      <c r="S38" s="80"/>
      <c r="T38" s="80"/>
      <c r="U38" s="80"/>
      <c r="V38" s="430"/>
      <c r="W38" s="877"/>
      <c r="X38" s="292" t="s">
        <v>353</v>
      </c>
      <c r="Y38" s="292"/>
      <c r="Z38" s="292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R38" s="1505"/>
      <c r="AT38" s="7"/>
      <c r="AU38" s="7"/>
      <c r="AV38" s="7"/>
      <c r="AW38" s="7"/>
      <c r="AX38" s="7"/>
      <c r="AY38" s="7"/>
      <c r="AZ38" s="7"/>
      <c r="BA38" s="7"/>
    </row>
    <row r="39" spans="1:53" s="27" customFormat="1" ht="19.5" customHeight="1">
      <c r="A39" s="897" t="s">
        <v>172</v>
      </c>
      <c r="B39" s="853" t="s">
        <v>418</v>
      </c>
      <c r="C39" s="851"/>
      <c r="D39" s="23"/>
      <c r="E39" s="23"/>
      <c r="F39" s="507" t="s">
        <v>46</v>
      </c>
      <c r="G39" s="1073">
        <v>1</v>
      </c>
      <c r="H39" s="168">
        <f>G39*30</f>
        <v>30</v>
      </c>
      <c r="I39" s="36">
        <f>SUM(J39:L39)</f>
        <v>18</v>
      </c>
      <c r="J39" s="24"/>
      <c r="K39" s="25"/>
      <c r="L39" s="25">
        <v>18</v>
      </c>
      <c r="M39" s="118">
        <f>H39-I39</f>
        <v>12</v>
      </c>
      <c r="N39" s="87"/>
      <c r="O39" s="80"/>
      <c r="P39" s="80"/>
      <c r="Q39" s="80">
        <v>1</v>
      </c>
      <c r="R39" s="80"/>
      <c r="S39" s="80"/>
      <c r="T39" s="80"/>
      <c r="U39" s="80"/>
      <c r="V39" s="430"/>
      <c r="AB39" s="20" t="s">
        <v>362</v>
      </c>
      <c r="AC39" s="20">
        <f aca="true" t="shared" si="9" ref="AC39:AN39">COUNTIF($E38:$E48,AC$9)</f>
        <v>0</v>
      </c>
      <c r="AD39" s="20">
        <f t="shared" si="9"/>
        <v>0</v>
      </c>
      <c r="AE39" s="20">
        <f t="shared" si="9"/>
        <v>0</v>
      </c>
      <c r="AF39" s="20">
        <f t="shared" si="9"/>
        <v>0</v>
      </c>
      <c r="AG39" s="20">
        <f t="shared" si="9"/>
        <v>0</v>
      </c>
      <c r="AH39" s="20">
        <f t="shared" si="9"/>
        <v>0</v>
      </c>
      <c r="AI39" s="20">
        <f t="shared" si="9"/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1505"/>
      <c r="AT39" s="7"/>
      <c r="AU39" s="7"/>
      <c r="AV39" s="7"/>
      <c r="AW39" s="7"/>
      <c r="AX39" s="7"/>
      <c r="AY39" s="7"/>
      <c r="AZ39" s="7"/>
      <c r="BA39" s="7"/>
    </row>
    <row r="40" spans="1:53" s="20" customFormat="1" ht="19.5" customHeight="1">
      <c r="A40" s="897" t="s">
        <v>173</v>
      </c>
      <c r="B40" s="853" t="s">
        <v>110</v>
      </c>
      <c r="C40" s="851" t="s">
        <v>47</v>
      </c>
      <c r="D40" s="23"/>
      <c r="E40" s="23"/>
      <c r="F40" s="507"/>
      <c r="G40" s="1075">
        <v>7</v>
      </c>
      <c r="H40" s="168">
        <f aca="true" t="shared" si="10" ref="H40:H53">G40*30</f>
        <v>210</v>
      </c>
      <c r="I40" s="36">
        <f>SUM(J40:L40)</f>
        <v>90</v>
      </c>
      <c r="J40" s="24">
        <v>45</v>
      </c>
      <c r="K40" s="25">
        <v>30</v>
      </c>
      <c r="L40" s="25">
        <v>15</v>
      </c>
      <c r="M40" s="118">
        <f aca="true" t="shared" si="11" ref="M40:M53">H40-I40</f>
        <v>120</v>
      </c>
      <c r="N40" s="87"/>
      <c r="O40" s="80"/>
      <c r="P40" s="80"/>
      <c r="Q40" s="80"/>
      <c r="R40" s="80">
        <v>6</v>
      </c>
      <c r="S40" s="80"/>
      <c r="T40" s="80"/>
      <c r="U40" s="580"/>
      <c r="V40" s="430"/>
      <c r="Y40" s="20" t="s">
        <v>353</v>
      </c>
      <c r="AR40" s="1505"/>
      <c r="AT40" s="7"/>
      <c r="AU40" s="7"/>
      <c r="AV40" s="7"/>
      <c r="AW40" s="7"/>
      <c r="AX40" s="7"/>
      <c r="AY40" s="7"/>
      <c r="AZ40" s="7"/>
      <c r="BA40" s="7"/>
    </row>
    <row r="41" spans="1:53" s="27" customFormat="1" ht="19.5" customHeight="1">
      <c r="A41" s="897" t="s">
        <v>174</v>
      </c>
      <c r="B41" s="853" t="s">
        <v>417</v>
      </c>
      <c r="C41" s="851"/>
      <c r="D41" s="23"/>
      <c r="E41" s="23"/>
      <c r="F41" s="272">
        <v>5</v>
      </c>
      <c r="G41" s="1073">
        <v>1</v>
      </c>
      <c r="H41" s="168">
        <f t="shared" si="10"/>
        <v>30</v>
      </c>
      <c r="I41" s="36">
        <f>SUM(J41:L41)</f>
        <v>15</v>
      </c>
      <c r="J41" s="24"/>
      <c r="K41" s="25"/>
      <c r="L41" s="25">
        <v>15</v>
      </c>
      <c r="M41" s="118">
        <f t="shared" si="11"/>
        <v>15</v>
      </c>
      <c r="N41" s="87"/>
      <c r="O41" s="80"/>
      <c r="P41" s="80"/>
      <c r="Q41" s="80"/>
      <c r="R41" s="80">
        <v>1</v>
      </c>
      <c r="S41" s="80"/>
      <c r="T41" s="80"/>
      <c r="U41" s="580"/>
      <c r="V41" s="430"/>
      <c r="Y41" s="27" t="s">
        <v>353</v>
      </c>
      <c r="AR41" s="1505"/>
      <c r="AT41" s="7"/>
      <c r="AU41" s="7"/>
      <c r="AV41" s="7"/>
      <c r="AW41" s="7"/>
      <c r="AX41" s="7"/>
      <c r="AY41" s="7"/>
      <c r="AZ41" s="7"/>
      <c r="BA41" s="7"/>
    </row>
    <row r="42" spans="1:53" s="27" customFormat="1" ht="19.5" customHeight="1">
      <c r="A42" s="897" t="s">
        <v>289</v>
      </c>
      <c r="B42" s="853" t="s">
        <v>75</v>
      </c>
      <c r="C42" s="852" t="s">
        <v>47</v>
      </c>
      <c r="D42" s="29"/>
      <c r="E42" s="29"/>
      <c r="F42" s="507"/>
      <c r="G42" s="1075">
        <v>4.5</v>
      </c>
      <c r="H42" s="871">
        <f t="shared" si="10"/>
        <v>135</v>
      </c>
      <c r="I42" s="25">
        <f>J42+K42+L42</f>
        <v>45</v>
      </c>
      <c r="J42" s="25">
        <v>30</v>
      </c>
      <c r="K42" s="25">
        <v>15</v>
      </c>
      <c r="L42" s="25"/>
      <c r="M42" s="872">
        <f t="shared" si="11"/>
        <v>90</v>
      </c>
      <c r="N42" s="87"/>
      <c r="O42" s="80"/>
      <c r="P42" s="80"/>
      <c r="Q42" s="80"/>
      <c r="R42" s="80">
        <v>3</v>
      </c>
      <c r="S42" s="80"/>
      <c r="T42" s="80"/>
      <c r="U42" s="80"/>
      <c r="V42" s="430"/>
      <c r="Y42" s="27" t="s">
        <v>353</v>
      </c>
      <c r="AR42" s="1505"/>
      <c r="AT42" s="7"/>
      <c r="AU42" s="7"/>
      <c r="AV42" s="7"/>
      <c r="AW42" s="7"/>
      <c r="AX42" s="7"/>
      <c r="AY42" s="7"/>
      <c r="AZ42" s="7"/>
      <c r="BA42" s="7"/>
    </row>
    <row r="43" spans="1:53" s="27" customFormat="1" ht="19.5" customHeight="1">
      <c r="A43" s="897" t="s">
        <v>293</v>
      </c>
      <c r="B43" s="853" t="s">
        <v>626</v>
      </c>
      <c r="C43" s="851" t="s">
        <v>47</v>
      </c>
      <c r="D43" s="23"/>
      <c r="E43" s="23"/>
      <c r="F43" s="507"/>
      <c r="G43" s="1075">
        <v>4</v>
      </c>
      <c r="H43" s="167">
        <f t="shared" si="10"/>
        <v>120</v>
      </c>
      <c r="I43" s="271">
        <f>SUM(J43:L43)</f>
        <v>45</v>
      </c>
      <c r="J43" s="24">
        <v>30</v>
      </c>
      <c r="K43" s="25">
        <v>15</v>
      </c>
      <c r="L43" s="25"/>
      <c r="M43" s="118">
        <f t="shared" si="11"/>
        <v>75</v>
      </c>
      <c r="N43" s="69"/>
      <c r="O43" s="21"/>
      <c r="P43" s="21"/>
      <c r="Q43" s="21"/>
      <c r="R43" s="21">
        <v>3</v>
      </c>
      <c r="S43" s="21"/>
      <c r="T43" s="21"/>
      <c r="U43" s="21"/>
      <c r="V43" s="70"/>
      <c r="Y43" s="27" t="s">
        <v>353</v>
      </c>
      <c r="AB43" s="20"/>
      <c r="AC43" s="298">
        <v>1</v>
      </c>
      <c r="AD43" s="163" t="s">
        <v>342</v>
      </c>
      <c r="AE43" s="163" t="s">
        <v>343</v>
      </c>
      <c r="AF43" s="163">
        <v>3</v>
      </c>
      <c r="AG43" s="163" t="s">
        <v>344</v>
      </c>
      <c r="AH43" s="163" t="s">
        <v>345</v>
      </c>
      <c r="AI43" s="163">
        <v>5</v>
      </c>
      <c r="AJ43" s="163" t="s">
        <v>346</v>
      </c>
      <c r="AK43" s="163" t="s">
        <v>347</v>
      </c>
      <c r="AL43" s="163">
        <v>7</v>
      </c>
      <c r="AM43" s="163" t="s">
        <v>348</v>
      </c>
      <c r="AN43" s="299" t="s">
        <v>349</v>
      </c>
      <c r="AR43" s="1505"/>
      <c r="AT43" s="7"/>
      <c r="AU43" s="7"/>
      <c r="AV43" s="7"/>
      <c r="AW43" s="7"/>
      <c r="AX43" s="7"/>
      <c r="AY43" s="7"/>
      <c r="AZ43" s="7"/>
      <c r="BA43" s="7"/>
    </row>
    <row r="44" spans="1:53" s="27" customFormat="1" ht="19.5" customHeight="1">
      <c r="A44" s="897" t="s">
        <v>388</v>
      </c>
      <c r="B44" s="853" t="s">
        <v>72</v>
      </c>
      <c r="C44" s="851"/>
      <c r="D44" s="23" t="s">
        <v>47</v>
      </c>
      <c r="E44" s="23"/>
      <c r="F44" s="507"/>
      <c r="G44" s="1074">
        <v>4.5</v>
      </c>
      <c r="H44" s="882">
        <f t="shared" si="10"/>
        <v>135</v>
      </c>
      <c r="I44" s="883">
        <f>J44+K44+L44</f>
        <v>45</v>
      </c>
      <c r="J44" s="883">
        <v>30</v>
      </c>
      <c r="K44" s="883">
        <v>15</v>
      </c>
      <c r="L44" s="883"/>
      <c r="M44" s="884">
        <f t="shared" si="11"/>
        <v>90</v>
      </c>
      <c r="N44" s="87"/>
      <c r="O44" s="80"/>
      <c r="P44" s="80"/>
      <c r="Q44" s="80"/>
      <c r="R44" s="80">
        <v>3</v>
      </c>
      <c r="S44" s="80"/>
      <c r="T44" s="80"/>
      <c r="U44" s="80"/>
      <c r="V44" s="430"/>
      <c r="AR44" s="1505"/>
      <c r="AT44" s="7"/>
      <c r="AU44" s="7"/>
      <c r="AV44" s="7"/>
      <c r="AW44" s="7"/>
      <c r="AX44" s="7"/>
      <c r="AY44" s="7"/>
      <c r="AZ44" s="7"/>
      <c r="BA44" s="7"/>
    </row>
    <row r="45" spans="1:53" s="27" customFormat="1" ht="19.5" customHeight="1">
      <c r="A45" s="897" t="s">
        <v>389</v>
      </c>
      <c r="B45" s="853" t="s">
        <v>82</v>
      </c>
      <c r="C45" s="855" t="s">
        <v>48</v>
      </c>
      <c r="D45" s="37"/>
      <c r="E45" s="37"/>
      <c r="F45" s="143"/>
      <c r="G45" s="1075">
        <v>5.5</v>
      </c>
      <c r="H45" s="871">
        <f t="shared" si="10"/>
        <v>165</v>
      </c>
      <c r="I45" s="25">
        <f>J45+K45+L45</f>
        <v>72</v>
      </c>
      <c r="J45" s="25">
        <v>36</v>
      </c>
      <c r="K45" s="25"/>
      <c r="L45" s="25">
        <v>36</v>
      </c>
      <c r="M45" s="872">
        <f t="shared" si="11"/>
        <v>93</v>
      </c>
      <c r="N45" s="69"/>
      <c r="O45" s="21"/>
      <c r="P45" s="21"/>
      <c r="Q45" s="21"/>
      <c r="R45" s="21"/>
      <c r="S45" s="21">
        <v>4</v>
      </c>
      <c r="T45" s="21"/>
      <c r="U45" s="181"/>
      <c r="V45" s="70"/>
      <c r="AB45" s="20" t="s">
        <v>360</v>
      </c>
      <c r="AC45" s="20">
        <f aca="true" t="shared" si="12" ref="AC45:AN45">COUNTIF($C49:$C53,AC$9)</f>
        <v>0</v>
      </c>
      <c r="AD45" s="20">
        <f t="shared" si="12"/>
        <v>0</v>
      </c>
      <c r="AE45" s="20">
        <f t="shared" si="12"/>
        <v>0</v>
      </c>
      <c r="AF45" s="20">
        <f t="shared" si="12"/>
        <v>0</v>
      </c>
      <c r="AG45" s="20">
        <f t="shared" si="12"/>
        <v>0</v>
      </c>
      <c r="AH45" s="20">
        <f t="shared" si="12"/>
        <v>0</v>
      </c>
      <c r="AI45" s="20">
        <f t="shared" si="12"/>
        <v>0</v>
      </c>
      <c r="AJ45" s="20">
        <f t="shared" si="12"/>
        <v>0</v>
      </c>
      <c r="AK45" s="20">
        <f t="shared" si="12"/>
        <v>0</v>
      </c>
      <c r="AL45" s="20">
        <f t="shared" si="12"/>
        <v>2</v>
      </c>
      <c r="AM45" s="20">
        <f t="shared" si="12"/>
        <v>0</v>
      </c>
      <c r="AN45" s="20">
        <f t="shared" si="12"/>
        <v>0</v>
      </c>
      <c r="AR45" s="1505"/>
      <c r="AT45" s="7"/>
      <c r="AU45" s="7"/>
      <c r="AV45" s="7"/>
      <c r="AW45" s="7"/>
      <c r="AX45" s="7"/>
      <c r="AY45" s="7"/>
      <c r="AZ45" s="7"/>
      <c r="BA45" s="7"/>
    </row>
    <row r="46" spans="1:53" s="27" customFormat="1" ht="19.5" customHeight="1">
      <c r="A46" s="897" t="s">
        <v>390</v>
      </c>
      <c r="B46" s="970" t="s">
        <v>78</v>
      </c>
      <c r="C46" s="947" t="s">
        <v>48</v>
      </c>
      <c r="D46" s="284"/>
      <c r="E46" s="284"/>
      <c r="F46" s="1016"/>
      <c r="G46" s="1075">
        <v>5.5</v>
      </c>
      <c r="H46" s="871">
        <f t="shared" si="10"/>
        <v>165</v>
      </c>
      <c r="I46" s="25">
        <f>J46+K46+L46</f>
        <v>72</v>
      </c>
      <c r="J46" s="25">
        <v>36</v>
      </c>
      <c r="K46" s="25"/>
      <c r="L46" s="25">
        <v>36</v>
      </c>
      <c r="M46" s="872">
        <f t="shared" si="11"/>
        <v>93</v>
      </c>
      <c r="N46" s="87"/>
      <c r="O46" s="80"/>
      <c r="P46" s="80"/>
      <c r="Q46" s="80"/>
      <c r="R46" s="80"/>
      <c r="S46" s="80">
        <v>4</v>
      </c>
      <c r="T46" s="80"/>
      <c r="U46" s="80"/>
      <c r="V46" s="430"/>
      <c r="AR46" s="1505"/>
      <c r="AT46" s="7"/>
      <c r="AU46" s="7"/>
      <c r="AV46" s="7"/>
      <c r="AW46" s="7"/>
      <c r="AX46" s="7"/>
      <c r="AY46" s="7"/>
      <c r="AZ46" s="7"/>
      <c r="BA46" s="7"/>
    </row>
    <row r="47" spans="1:53" s="27" customFormat="1" ht="22.5" customHeight="1">
      <c r="A47" s="897" t="s">
        <v>487</v>
      </c>
      <c r="B47" s="971" t="s">
        <v>421</v>
      </c>
      <c r="C47" s="898"/>
      <c r="D47" s="624"/>
      <c r="E47" s="624"/>
      <c r="F47" s="1017" t="s">
        <v>48</v>
      </c>
      <c r="G47" s="1076">
        <v>1</v>
      </c>
      <c r="H47" s="893">
        <f t="shared" si="10"/>
        <v>30</v>
      </c>
      <c r="I47" s="895">
        <f>SUM(J47:L47)</f>
        <v>18</v>
      </c>
      <c r="J47" s="287"/>
      <c r="K47" s="288"/>
      <c r="L47" s="288">
        <v>18</v>
      </c>
      <c r="M47" s="289">
        <f t="shared" si="11"/>
        <v>12</v>
      </c>
      <c r="N47" s="87"/>
      <c r="O47" s="80"/>
      <c r="P47" s="80"/>
      <c r="Q47" s="80"/>
      <c r="R47" s="80"/>
      <c r="S47" s="80">
        <v>1</v>
      </c>
      <c r="T47" s="80"/>
      <c r="U47" s="80"/>
      <c r="V47" s="430"/>
      <c r="AR47" s="1505"/>
      <c r="AT47" s="7"/>
      <c r="AU47" s="7"/>
      <c r="AV47" s="7"/>
      <c r="AW47" s="7"/>
      <c r="AX47" s="7"/>
      <c r="AY47" s="7"/>
      <c r="AZ47" s="7"/>
      <c r="BA47" s="7"/>
    </row>
    <row r="48" spans="1:53" s="27" customFormat="1" ht="19.5" customHeight="1">
      <c r="A48" s="897" t="s">
        <v>488</v>
      </c>
      <c r="B48" s="853" t="s">
        <v>611</v>
      </c>
      <c r="C48" s="851" t="s">
        <v>49</v>
      </c>
      <c r="D48" s="23"/>
      <c r="E48" s="23"/>
      <c r="F48" s="507"/>
      <c r="G48" s="1073">
        <v>5</v>
      </c>
      <c r="H48" s="168">
        <f t="shared" si="10"/>
        <v>150</v>
      </c>
      <c r="I48" s="36">
        <f>SUM(J48:L48)</f>
        <v>60</v>
      </c>
      <c r="J48" s="24">
        <v>30</v>
      </c>
      <c r="K48" s="25">
        <v>30</v>
      </c>
      <c r="L48" s="25"/>
      <c r="M48" s="118">
        <f t="shared" si="11"/>
        <v>90</v>
      </c>
      <c r="N48" s="87"/>
      <c r="O48" s="80"/>
      <c r="P48" s="80"/>
      <c r="Q48" s="80"/>
      <c r="R48" s="80"/>
      <c r="S48" s="80"/>
      <c r="T48" s="80">
        <v>4</v>
      </c>
      <c r="U48" s="80"/>
      <c r="V48" s="430"/>
      <c r="Z48" s="27" t="s">
        <v>353</v>
      </c>
      <c r="AR48" s="1505"/>
      <c r="AT48" s="7"/>
      <c r="AU48" s="7"/>
      <c r="AV48" s="7"/>
      <c r="AW48" s="7"/>
      <c r="AX48" s="7"/>
      <c r="AY48" s="7"/>
      <c r="AZ48" s="7"/>
      <c r="BA48" s="7"/>
    </row>
    <row r="49" spans="1:53" s="27" customFormat="1" ht="19.5" customHeight="1">
      <c r="A49" s="897" t="s">
        <v>509</v>
      </c>
      <c r="B49" s="1259" t="s">
        <v>614</v>
      </c>
      <c r="C49" s="851" t="s">
        <v>49</v>
      </c>
      <c r="D49" s="23"/>
      <c r="E49" s="23"/>
      <c r="F49" s="144"/>
      <c r="G49" s="1075">
        <v>6</v>
      </c>
      <c r="H49" s="871">
        <f t="shared" si="10"/>
        <v>180</v>
      </c>
      <c r="I49" s="25">
        <f>J49+K49+L49</f>
        <v>60</v>
      </c>
      <c r="J49" s="25">
        <v>30</v>
      </c>
      <c r="K49" s="25">
        <v>30</v>
      </c>
      <c r="L49" s="25"/>
      <c r="M49" s="872">
        <f t="shared" si="11"/>
        <v>120</v>
      </c>
      <c r="N49" s="211"/>
      <c r="O49" s="40"/>
      <c r="P49" s="40"/>
      <c r="Q49" s="40"/>
      <c r="R49" s="40"/>
      <c r="S49" s="40"/>
      <c r="T49" s="40">
        <v>4</v>
      </c>
      <c r="U49" s="40"/>
      <c r="V49" s="71"/>
      <c r="AR49" s="1505"/>
      <c r="AT49" s="7"/>
      <c r="AU49" s="7"/>
      <c r="AV49" s="970"/>
      <c r="AW49" s="7"/>
      <c r="AX49" s="7"/>
      <c r="AY49" s="7"/>
      <c r="AZ49" s="7"/>
      <c r="BA49" s="7"/>
    </row>
    <row r="50" spans="1:53" s="27" customFormat="1" ht="19.5" customHeight="1">
      <c r="A50" s="897" t="s">
        <v>510</v>
      </c>
      <c r="B50" s="1369" t="s">
        <v>615</v>
      </c>
      <c r="C50" s="851"/>
      <c r="D50" s="23"/>
      <c r="E50" s="23" t="s">
        <v>49</v>
      </c>
      <c r="F50" s="144"/>
      <c r="G50" s="1073">
        <v>1</v>
      </c>
      <c r="H50" s="167">
        <f t="shared" si="10"/>
        <v>30</v>
      </c>
      <c r="I50" s="271">
        <f>SUM(J50:L50)</f>
        <v>15</v>
      </c>
      <c r="J50" s="32"/>
      <c r="K50" s="33"/>
      <c r="L50" s="33">
        <v>15</v>
      </c>
      <c r="M50" s="118">
        <f t="shared" si="11"/>
        <v>15</v>
      </c>
      <c r="N50" s="168"/>
      <c r="O50" s="16"/>
      <c r="P50" s="16"/>
      <c r="Q50" s="16"/>
      <c r="R50" s="16"/>
      <c r="S50" s="16"/>
      <c r="T50" s="16">
        <v>1</v>
      </c>
      <c r="U50" s="16"/>
      <c r="V50" s="71"/>
      <c r="Z50" s="27" t="s">
        <v>353</v>
      </c>
      <c r="AB50" s="20"/>
      <c r="AC50" s="1683"/>
      <c r="AD50" s="1667"/>
      <c r="AE50" s="1667"/>
      <c r="AF50" s="1667"/>
      <c r="AG50" s="1667"/>
      <c r="AH50" s="1667"/>
      <c r="AI50" s="1667"/>
      <c r="AJ50" s="1667"/>
      <c r="AK50" s="1667"/>
      <c r="AL50" s="1667"/>
      <c r="AM50" s="1667"/>
      <c r="AN50" s="1697"/>
      <c r="AR50" s="1505"/>
      <c r="AT50" s="7"/>
      <c r="AU50" s="7"/>
      <c r="AV50" s="971"/>
      <c r="AW50" s="7"/>
      <c r="AX50" s="7"/>
      <c r="AY50" s="7"/>
      <c r="AZ50" s="7"/>
      <c r="BA50" s="7"/>
    </row>
    <row r="51" spans="1:53" s="27" customFormat="1" ht="19.5" customHeight="1">
      <c r="A51" s="897" t="s">
        <v>511</v>
      </c>
      <c r="B51" s="856" t="s">
        <v>86</v>
      </c>
      <c r="C51" s="851" t="s">
        <v>49</v>
      </c>
      <c r="D51" s="23"/>
      <c r="E51" s="23"/>
      <c r="F51" s="273"/>
      <c r="G51" s="1077">
        <v>6</v>
      </c>
      <c r="H51" s="167">
        <f t="shared" si="10"/>
        <v>180</v>
      </c>
      <c r="I51" s="271">
        <f>SUM(J51:L51)</f>
        <v>60</v>
      </c>
      <c r="J51" s="32">
        <v>30</v>
      </c>
      <c r="K51" s="33"/>
      <c r="L51" s="33">
        <v>30</v>
      </c>
      <c r="M51" s="118">
        <f t="shared" si="11"/>
        <v>120</v>
      </c>
      <c r="N51" s="69"/>
      <c r="O51" s="21"/>
      <c r="P51" s="21"/>
      <c r="Q51" s="21"/>
      <c r="R51" s="21"/>
      <c r="S51" s="21"/>
      <c r="T51" s="226">
        <v>4</v>
      </c>
      <c r="U51" s="293"/>
      <c r="V51" s="1049"/>
      <c r="AR51" s="1505"/>
      <c r="AT51" s="7"/>
      <c r="AU51" s="7"/>
      <c r="AV51" s="7"/>
      <c r="AW51" s="7"/>
      <c r="AX51" s="7"/>
      <c r="AY51" s="7"/>
      <c r="AZ51" s="7"/>
      <c r="BA51" s="7"/>
    </row>
    <row r="52" spans="1:53" s="27" customFormat="1" ht="21" customHeight="1">
      <c r="A52" s="897" t="s">
        <v>512</v>
      </c>
      <c r="B52" s="933" t="s">
        <v>422</v>
      </c>
      <c r="C52" s="898"/>
      <c r="D52" s="624"/>
      <c r="E52" s="624" t="s">
        <v>50</v>
      </c>
      <c r="F52" s="939"/>
      <c r="G52" s="1072">
        <v>1.5</v>
      </c>
      <c r="H52" s="948">
        <f t="shared" si="10"/>
        <v>45</v>
      </c>
      <c r="I52" s="895">
        <f>SUM(J52:L52)</f>
        <v>26</v>
      </c>
      <c r="J52" s="627"/>
      <c r="K52" s="628"/>
      <c r="L52" s="628">
        <v>26</v>
      </c>
      <c r="M52" s="289">
        <f t="shared" si="11"/>
        <v>19</v>
      </c>
      <c r="N52" s="948"/>
      <c r="O52" s="938"/>
      <c r="P52" s="938"/>
      <c r="Q52" s="938"/>
      <c r="R52" s="938"/>
      <c r="S52" s="938"/>
      <c r="T52" s="938"/>
      <c r="U52" s="938">
        <v>2</v>
      </c>
      <c r="V52" s="1050"/>
      <c r="AR52" s="1505"/>
      <c r="AT52" s="7"/>
      <c r="AU52" s="7"/>
      <c r="AV52" s="7"/>
      <c r="AW52" s="7"/>
      <c r="AX52" s="7"/>
      <c r="AY52" s="7"/>
      <c r="AZ52" s="7"/>
      <c r="BA52" s="7"/>
    </row>
    <row r="53" spans="1:53" s="27" customFormat="1" ht="18.75" customHeight="1" thickBot="1">
      <c r="A53" s="897" t="s">
        <v>513</v>
      </c>
      <c r="B53" s="880" t="s">
        <v>83</v>
      </c>
      <c r="C53" s="852" t="s">
        <v>50</v>
      </c>
      <c r="D53" s="29"/>
      <c r="E53" s="29"/>
      <c r="F53" s="881"/>
      <c r="G53" s="1077">
        <v>7</v>
      </c>
      <c r="H53" s="1112">
        <f t="shared" si="10"/>
        <v>210</v>
      </c>
      <c r="I53" s="630">
        <f>J53+K53+L53</f>
        <v>78</v>
      </c>
      <c r="J53" s="630">
        <v>26</v>
      </c>
      <c r="K53" s="630">
        <v>26</v>
      </c>
      <c r="L53" s="630">
        <v>26</v>
      </c>
      <c r="M53" s="294">
        <f t="shared" si="11"/>
        <v>132</v>
      </c>
      <c r="N53" s="1024"/>
      <c r="O53" s="124"/>
      <c r="P53" s="124"/>
      <c r="Q53" s="124"/>
      <c r="R53" s="124"/>
      <c r="S53" s="124"/>
      <c r="T53" s="124"/>
      <c r="U53" s="124">
        <v>6</v>
      </c>
      <c r="V53" s="294"/>
      <c r="AR53" s="1505"/>
      <c r="AT53" s="7"/>
      <c r="AU53" s="7"/>
      <c r="AV53" s="7"/>
      <c r="AW53" s="7"/>
      <c r="AX53" s="7"/>
      <c r="AY53" s="7"/>
      <c r="AZ53" s="7"/>
      <c r="BA53" s="7"/>
    </row>
    <row r="54" spans="1:54" s="27" customFormat="1" ht="19.5" customHeight="1" thickBot="1">
      <c r="A54" s="1707" t="s">
        <v>443</v>
      </c>
      <c r="B54" s="1708"/>
      <c r="C54" s="213"/>
      <c r="D54" s="105"/>
      <c r="E54" s="105"/>
      <c r="F54" s="931"/>
      <c r="G54" s="1018">
        <f>G37+G38+G35+G44+G36+G48+G42+G49+G43+G45+G53+G39+G46+G47+G50+G51+G52+G41+G40</f>
        <v>79</v>
      </c>
      <c r="H54" s="1018">
        <f aca="true" t="shared" si="13" ref="H54:M54">H37+H38+H35+H44+H36+H48+H42+H49+H43+H45+H53+H39+H46+H47+H50+H51+H52+H41+H40</f>
        <v>2370</v>
      </c>
      <c r="I54" s="1018">
        <f t="shared" si="13"/>
        <v>953</v>
      </c>
      <c r="J54" s="1018">
        <f t="shared" si="13"/>
        <v>458</v>
      </c>
      <c r="K54" s="1018">
        <f t="shared" si="13"/>
        <v>209</v>
      </c>
      <c r="L54" s="1018">
        <f t="shared" si="13"/>
        <v>286</v>
      </c>
      <c r="M54" s="1018">
        <f t="shared" si="13"/>
        <v>1417</v>
      </c>
      <c r="N54" s="1025">
        <f>SUM(N35:N53)</f>
        <v>0</v>
      </c>
      <c r="O54" s="1025">
        <f aca="true" t="shared" si="14" ref="O54:V54">SUM(O35:O53)</f>
        <v>0</v>
      </c>
      <c r="P54" s="1025">
        <f t="shared" si="14"/>
        <v>6</v>
      </c>
      <c r="Q54" s="1025">
        <f t="shared" si="14"/>
        <v>9</v>
      </c>
      <c r="R54" s="1025">
        <f t="shared" si="14"/>
        <v>16</v>
      </c>
      <c r="S54" s="1025">
        <f t="shared" si="14"/>
        <v>9</v>
      </c>
      <c r="T54" s="1025">
        <f t="shared" si="14"/>
        <v>13</v>
      </c>
      <c r="U54" s="1025">
        <f t="shared" si="14"/>
        <v>8</v>
      </c>
      <c r="V54" s="1025">
        <f t="shared" si="14"/>
        <v>0</v>
      </c>
      <c r="W54" s="20">
        <f>G54*30</f>
        <v>2370</v>
      </c>
      <c r="AR54" s="1505"/>
      <c r="AT54" s="1499"/>
      <c r="AU54" s="1499"/>
      <c r="AV54" s="1499"/>
      <c r="AW54" s="1499"/>
      <c r="AX54" s="1499"/>
      <c r="AY54" s="1499"/>
      <c r="AZ54" s="1499"/>
      <c r="BA54" s="1499"/>
      <c r="BB54" s="1392"/>
    </row>
    <row r="55" spans="1:44" s="27" customFormat="1" ht="19.5" customHeight="1" thickBot="1">
      <c r="A55" s="1678" t="s">
        <v>515</v>
      </c>
      <c r="B55" s="1679"/>
      <c r="C55" s="1679"/>
      <c r="D55" s="1679"/>
      <c r="E55" s="1679"/>
      <c r="F55" s="1679"/>
      <c r="G55" s="1679"/>
      <c r="H55" s="1725"/>
      <c r="I55" s="1725"/>
      <c r="J55" s="1725"/>
      <c r="K55" s="1725"/>
      <c r="L55" s="1725"/>
      <c r="M55" s="1725"/>
      <c r="N55" s="1679"/>
      <c r="O55" s="1679"/>
      <c r="P55" s="1679"/>
      <c r="Q55" s="1679"/>
      <c r="R55" s="1679"/>
      <c r="S55" s="1679"/>
      <c r="T55" s="1679"/>
      <c r="U55" s="1679"/>
      <c r="V55" s="1680"/>
      <c r="AR55" s="1505"/>
    </row>
    <row r="56" spans="1:44" s="27" customFormat="1" ht="19.5" customHeight="1">
      <c r="A56" s="494" t="s">
        <v>175</v>
      </c>
      <c r="B56" s="857" t="s">
        <v>89</v>
      </c>
      <c r="C56" s="838"/>
      <c r="D56" s="82">
        <v>2</v>
      </c>
      <c r="E56" s="82"/>
      <c r="F56" s="1289"/>
      <c r="G56" s="1293">
        <v>3.5</v>
      </c>
      <c r="H56" s="1489">
        <f>G56*30</f>
        <v>105</v>
      </c>
      <c r="I56" s="1490"/>
      <c r="J56" s="495"/>
      <c r="K56" s="495"/>
      <c r="L56" s="495"/>
      <c r="M56" s="496"/>
      <c r="N56" s="1438"/>
      <c r="O56" s="187"/>
      <c r="P56" s="187"/>
      <c r="Q56" s="187"/>
      <c r="R56" s="187"/>
      <c r="S56" s="187"/>
      <c r="T56" s="1439"/>
      <c r="U56" s="187"/>
      <c r="V56" s="1054"/>
      <c r="W56" s="27" t="s">
        <v>353</v>
      </c>
      <c r="AR56" s="1505"/>
    </row>
    <row r="57" spans="1:44" s="27" customFormat="1" ht="19.5" customHeight="1">
      <c r="A57" s="1078" t="s">
        <v>176</v>
      </c>
      <c r="B57" s="858" t="s">
        <v>616</v>
      </c>
      <c r="C57" s="841"/>
      <c r="D57" s="40">
        <v>4</v>
      </c>
      <c r="E57" s="40"/>
      <c r="F57" s="1290"/>
      <c r="G57" s="1074">
        <v>4.5</v>
      </c>
      <c r="H57" s="1485">
        <f>G57*30</f>
        <v>135</v>
      </c>
      <c r="I57" s="1491"/>
      <c r="J57" s="964"/>
      <c r="K57" s="964"/>
      <c r="L57" s="964"/>
      <c r="M57" s="1080"/>
      <c r="N57" s="1440"/>
      <c r="O57" s="194"/>
      <c r="P57" s="194"/>
      <c r="Q57" s="194"/>
      <c r="R57" s="194"/>
      <c r="S57" s="194"/>
      <c r="T57" s="1441"/>
      <c r="U57" s="194"/>
      <c r="V57" s="1056"/>
      <c r="AR57" s="1505"/>
    </row>
    <row r="58" spans="1:44" s="27" customFormat="1" ht="19.5" customHeight="1">
      <c r="A58" s="1078" t="s">
        <v>179</v>
      </c>
      <c r="B58" s="858" t="s">
        <v>617</v>
      </c>
      <c r="C58" s="847"/>
      <c r="D58" s="16">
        <v>6</v>
      </c>
      <c r="E58" s="16"/>
      <c r="F58" s="1291"/>
      <c r="G58" s="1294">
        <v>4.5</v>
      </c>
      <c r="H58" s="1485">
        <f>G58*30</f>
        <v>135</v>
      </c>
      <c r="I58" s="167"/>
      <c r="J58" s="58"/>
      <c r="K58" s="58"/>
      <c r="L58" s="58"/>
      <c r="M58" s="497"/>
      <c r="N58" s="1442"/>
      <c r="O58" s="191"/>
      <c r="P58" s="191"/>
      <c r="Q58" s="191"/>
      <c r="R58" s="191"/>
      <c r="S58" s="58"/>
      <c r="T58" s="937"/>
      <c r="U58" s="58"/>
      <c r="V58" s="1055"/>
      <c r="Y58" s="27" t="s">
        <v>353</v>
      </c>
      <c r="AR58" s="1505"/>
    </row>
    <row r="59" spans="1:44" s="27" customFormat="1" ht="19.5" customHeight="1">
      <c r="A59" s="1078" t="s">
        <v>183</v>
      </c>
      <c r="B59" s="859" t="s">
        <v>91</v>
      </c>
      <c r="C59" s="847"/>
      <c r="D59" s="16">
        <v>8</v>
      </c>
      <c r="E59" s="16"/>
      <c r="F59" s="1291"/>
      <c r="G59" s="1294">
        <v>4</v>
      </c>
      <c r="H59" s="1485">
        <f>G59*30</f>
        <v>120</v>
      </c>
      <c r="I59" s="167"/>
      <c r="J59" s="58"/>
      <c r="K59" s="58"/>
      <c r="L59" s="58"/>
      <c r="M59" s="497"/>
      <c r="N59" s="1442"/>
      <c r="O59" s="191"/>
      <c r="P59" s="191"/>
      <c r="Q59" s="191"/>
      <c r="R59" s="191"/>
      <c r="S59" s="191"/>
      <c r="T59" s="1441"/>
      <c r="U59" s="194"/>
      <c r="V59" s="1056"/>
      <c r="Z59" s="27" t="s">
        <v>353</v>
      </c>
      <c r="AR59" s="1505"/>
    </row>
    <row r="60" spans="1:44" s="27" customFormat="1" ht="19.5" customHeight="1" thickBot="1">
      <c r="A60" s="1220"/>
      <c r="B60" s="1492" t="s">
        <v>445</v>
      </c>
      <c r="C60" s="1493"/>
      <c r="D60" s="145"/>
      <c r="E60" s="145"/>
      <c r="F60" s="1494"/>
      <c r="G60" s="1065">
        <f>SUM(G56:G59)</f>
        <v>16.5</v>
      </c>
      <c r="H60" s="1495">
        <f>SUM(H56:H59)</f>
        <v>495</v>
      </c>
      <c r="I60" s="1241"/>
      <c r="J60" s="145"/>
      <c r="K60" s="145"/>
      <c r="L60" s="145"/>
      <c r="M60" s="1496"/>
      <c r="N60" s="1497"/>
      <c r="O60" s="196"/>
      <c r="P60" s="196"/>
      <c r="Q60" s="196"/>
      <c r="R60" s="196"/>
      <c r="S60" s="196"/>
      <c r="T60" s="196"/>
      <c r="U60" s="196"/>
      <c r="V60" s="1498"/>
      <c r="Z60" s="27" t="s">
        <v>353</v>
      </c>
      <c r="AR60" s="1505"/>
    </row>
    <row r="61" spans="1:44" s="27" customFormat="1" ht="19.5" customHeight="1" thickBot="1">
      <c r="A61" s="1701" t="s">
        <v>563</v>
      </c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3"/>
      <c r="AR61" s="1505"/>
    </row>
    <row r="62" spans="1:44" s="979" customFormat="1" ht="19.5" customHeight="1" thickBot="1">
      <c r="A62" s="494" t="s">
        <v>516</v>
      </c>
      <c r="B62" s="862" t="s">
        <v>564</v>
      </c>
      <c r="C62" s="861">
        <v>8</v>
      </c>
      <c r="D62" s="95"/>
      <c r="E62" s="95"/>
      <c r="F62" s="1274"/>
      <c r="G62" s="1296">
        <f>6+1.5</f>
        <v>7.5</v>
      </c>
      <c r="H62" s="1698"/>
      <c r="I62" s="1699"/>
      <c r="J62" s="1699"/>
      <c r="K62" s="1699"/>
      <c r="L62" s="1699"/>
      <c r="M62" s="1700"/>
      <c r="N62" s="920"/>
      <c r="O62" s="921"/>
      <c r="P62" s="921"/>
      <c r="Q62" s="921"/>
      <c r="R62" s="921"/>
      <c r="S62" s="921"/>
      <c r="T62" s="921"/>
      <c r="U62" s="921"/>
      <c r="V62" s="1058"/>
      <c r="Z62" s="979" t="s">
        <v>353</v>
      </c>
      <c r="AR62" s="1506"/>
    </row>
    <row r="63" spans="1:44" s="27" customFormat="1" ht="19.5" customHeight="1" thickBot="1">
      <c r="A63" s="1746" t="s">
        <v>203</v>
      </c>
      <c r="B63" s="1747"/>
      <c r="C63" s="854"/>
      <c r="D63" s="90"/>
      <c r="E63" s="90"/>
      <c r="F63" s="1295"/>
      <c r="G63" s="1018">
        <f>G62+G60</f>
        <v>24</v>
      </c>
      <c r="H63" s="1488">
        <f>G63*30</f>
        <v>720</v>
      </c>
      <c r="I63" s="1706"/>
      <c r="J63" s="1702"/>
      <c r="K63" s="1702"/>
      <c r="L63" s="1702"/>
      <c r="M63" s="1703"/>
      <c r="N63" s="923">
        <f aca="true" t="shared" si="15" ref="N63:V63">SUM(N56:N62)</f>
        <v>0</v>
      </c>
      <c r="O63" s="200">
        <f t="shared" si="15"/>
        <v>0</v>
      </c>
      <c r="P63" s="200">
        <f t="shared" si="15"/>
        <v>0</v>
      </c>
      <c r="Q63" s="200">
        <f t="shared" si="15"/>
        <v>0</v>
      </c>
      <c r="R63" s="200">
        <f t="shared" si="15"/>
        <v>0</v>
      </c>
      <c r="S63" s="200">
        <f t="shared" si="15"/>
        <v>0</v>
      </c>
      <c r="T63" s="200">
        <f t="shared" si="15"/>
        <v>0</v>
      </c>
      <c r="U63" s="200">
        <f t="shared" si="15"/>
        <v>0</v>
      </c>
      <c r="V63" s="1059">
        <f t="shared" si="15"/>
        <v>0</v>
      </c>
      <c r="AR63" s="1505"/>
    </row>
    <row r="64" spans="1:44" s="41" customFormat="1" ht="19.5" customHeight="1" thickBot="1">
      <c r="A64" s="1704" t="s">
        <v>458</v>
      </c>
      <c r="B64" s="1705"/>
      <c r="C64" s="1123"/>
      <c r="D64" s="1124"/>
      <c r="E64" s="1125"/>
      <c r="F64" s="1231"/>
      <c r="G64" s="1237">
        <f aca="true" t="shared" si="16" ref="G64:V64">G33+G54+G63</f>
        <v>180</v>
      </c>
      <c r="H64" s="1287">
        <f t="shared" si="16"/>
        <v>5280</v>
      </c>
      <c r="I64" s="1283">
        <f t="shared" si="16"/>
        <v>1814</v>
      </c>
      <c r="J64" s="1283">
        <f t="shared" si="16"/>
        <v>866</v>
      </c>
      <c r="K64" s="1283">
        <f t="shared" si="16"/>
        <v>317</v>
      </c>
      <c r="L64" s="1283">
        <f t="shared" si="16"/>
        <v>631</v>
      </c>
      <c r="M64" s="1288">
        <f t="shared" si="16"/>
        <v>2746</v>
      </c>
      <c r="N64" s="1287">
        <f t="shared" si="16"/>
        <v>22</v>
      </c>
      <c r="O64" s="1283">
        <f t="shared" si="16"/>
        <v>18</v>
      </c>
      <c r="P64" s="1283">
        <f t="shared" si="16"/>
        <v>13</v>
      </c>
      <c r="Q64" s="1283">
        <f t="shared" si="16"/>
        <v>11.5</v>
      </c>
      <c r="R64" s="1283">
        <f t="shared" si="16"/>
        <v>16</v>
      </c>
      <c r="S64" s="1283">
        <f t="shared" si="16"/>
        <v>12</v>
      </c>
      <c r="T64" s="1283">
        <f t="shared" si="16"/>
        <v>16</v>
      </c>
      <c r="U64" s="1283">
        <f t="shared" si="16"/>
        <v>8</v>
      </c>
      <c r="V64" s="1288">
        <f t="shared" si="16"/>
        <v>0</v>
      </c>
      <c r="W64" s="20"/>
      <c r="AR64" s="1504"/>
    </row>
    <row r="65" spans="1:44" s="27" customFormat="1" ht="19.5" customHeight="1" thickBot="1">
      <c r="A65" s="1701" t="s">
        <v>230</v>
      </c>
      <c r="B65" s="1702"/>
      <c r="C65" s="1702"/>
      <c r="D65" s="1702"/>
      <c r="E65" s="1702"/>
      <c r="F65" s="1702"/>
      <c r="G65" s="1702"/>
      <c r="H65" s="1702"/>
      <c r="I65" s="1702"/>
      <c r="J65" s="1702"/>
      <c r="K65" s="1702"/>
      <c r="L65" s="1702"/>
      <c r="M65" s="1702"/>
      <c r="N65" s="1702"/>
      <c r="O65" s="1702"/>
      <c r="P65" s="1702"/>
      <c r="Q65" s="1702"/>
      <c r="R65" s="1702"/>
      <c r="S65" s="1702"/>
      <c r="T65" s="1702"/>
      <c r="U65" s="1702"/>
      <c r="V65" s="1703"/>
      <c r="AR65" s="1505"/>
    </row>
    <row r="66" spans="1:44" s="27" customFormat="1" ht="19.5" customHeight="1" thickBot="1">
      <c r="A66" s="1701" t="s">
        <v>503</v>
      </c>
      <c r="B66" s="1702"/>
      <c r="C66" s="1702"/>
      <c r="D66" s="1702"/>
      <c r="E66" s="1702"/>
      <c r="F66" s="1702"/>
      <c r="G66" s="1702"/>
      <c r="H66" s="1702"/>
      <c r="I66" s="1702"/>
      <c r="J66" s="1702"/>
      <c r="K66" s="1702"/>
      <c r="L66" s="1702"/>
      <c r="M66" s="1702"/>
      <c r="N66" s="1702"/>
      <c r="O66" s="1702"/>
      <c r="P66" s="1702"/>
      <c r="Q66" s="1702"/>
      <c r="R66" s="1702"/>
      <c r="S66" s="1702"/>
      <c r="T66" s="1702"/>
      <c r="U66" s="1702"/>
      <c r="V66" s="1703"/>
      <c r="AR66" s="1505"/>
    </row>
    <row r="67" spans="1:53" s="27" customFormat="1" ht="19.5" customHeight="1">
      <c r="A67" s="1743" t="s">
        <v>607</v>
      </c>
      <c r="B67" s="1776"/>
      <c r="C67" s="947"/>
      <c r="D67" s="284" t="s">
        <v>45</v>
      </c>
      <c r="E67" s="284"/>
      <c r="F67" s="892"/>
      <c r="G67" s="1067">
        <v>4</v>
      </c>
      <c r="H67" s="948">
        <f>G67*30</f>
        <v>120</v>
      </c>
      <c r="I67" s="895">
        <f>J67+K67+L67</f>
        <v>45</v>
      </c>
      <c r="J67" s="287">
        <v>30</v>
      </c>
      <c r="K67" s="288"/>
      <c r="L67" s="288">
        <v>15</v>
      </c>
      <c r="M67" s="289">
        <f>H67-I67</f>
        <v>75</v>
      </c>
      <c r="N67" s="87"/>
      <c r="O67" s="80"/>
      <c r="P67" s="80">
        <v>3</v>
      </c>
      <c r="Q67" s="80"/>
      <c r="R67" s="80"/>
      <c r="S67" s="80"/>
      <c r="T67" s="80"/>
      <c r="U67" s="80"/>
      <c r="V67" s="430"/>
      <c r="AR67" s="1505"/>
      <c r="AT67" s="7"/>
      <c r="AU67" s="7"/>
      <c r="AV67" s="7"/>
      <c r="AW67" s="7"/>
      <c r="AX67" s="7"/>
      <c r="AY67" s="7"/>
      <c r="AZ67" s="7"/>
      <c r="BA67" s="7"/>
    </row>
    <row r="68" spans="1:53" s="979" customFormat="1" ht="19.5" customHeight="1">
      <c r="A68" s="1743" t="s">
        <v>608</v>
      </c>
      <c r="B68" s="1776"/>
      <c r="C68" s="947"/>
      <c r="D68" s="284" t="s">
        <v>45</v>
      </c>
      <c r="E68" s="284"/>
      <c r="F68" s="892"/>
      <c r="G68" s="1067">
        <v>3</v>
      </c>
      <c r="H68" s="948">
        <f aca="true" t="shared" si="17" ref="H68:H73">G68*30</f>
        <v>90</v>
      </c>
      <c r="I68" s="895">
        <f aca="true" t="shared" si="18" ref="I68:I73">J68+K68+L68</f>
        <v>30</v>
      </c>
      <c r="J68" s="287">
        <v>20</v>
      </c>
      <c r="K68" s="288"/>
      <c r="L68" s="288">
        <v>10</v>
      </c>
      <c r="M68" s="289">
        <f aca="true" t="shared" si="19" ref="M68:M73">H68-I68</f>
        <v>60</v>
      </c>
      <c r="N68" s="87"/>
      <c r="O68" s="80"/>
      <c r="P68" s="80">
        <v>2</v>
      </c>
      <c r="Q68" s="80"/>
      <c r="R68" s="80"/>
      <c r="S68" s="80"/>
      <c r="T68" s="80"/>
      <c r="U68" s="80"/>
      <c r="V68" s="430"/>
      <c r="W68" s="977"/>
      <c r="X68" s="978"/>
      <c r="Y68" s="978"/>
      <c r="Z68" s="978"/>
      <c r="AR68" s="1506"/>
      <c r="AT68" s="7"/>
      <c r="AU68" s="7"/>
      <c r="AV68" s="7"/>
      <c r="AW68" s="7"/>
      <c r="AX68" s="7"/>
      <c r="AY68" s="7"/>
      <c r="AZ68" s="7"/>
      <c r="BA68" s="7"/>
    </row>
    <row r="69" spans="1:53" s="903" customFormat="1" ht="19.5" customHeight="1">
      <c r="A69" s="1681" t="s">
        <v>415</v>
      </c>
      <c r="B69" s="1682"/>
      <c r="C69" s="1398"/>
      <c r="D69" s="1399">
        <v>4</v>
      </c>
      <c r="E69" s="1399"/>
      <c r="F69" s="1400"/>
      <c r="G69" s="1067">
        <v>3</v>
      </c>
      <c r="H69" s="948">
        <f t="shared" si="17"/>
        <v>90</v>
      </c>
      <c r="I69" s="895">
        <f t="shared" si="18"/>
        <v>36</v>
      </c>
      <c r="J69" s="287">
        <v>18</v>
      </c>
      <c r="K69" s="288"/>
      <c r="L69" s="288">
        <v>18</v>
      </c>
      <c r="M69" s="289">
        <f t="shared" si="19"/>
        <v>54</v>
      </c>
      <c r="N69" s="1401"/>
      <c r="O69" s="1402"/>
      <c r="P69" s="981"/>
      <c r="Q69" s="981">
        <v>2</v>
      </c>
      <c r="R69" s="981"/>
      <c r="S69" s="981"/>
      <c r="T69" s="80"/>
      <c r="U69" s="80"/>
      <c r="V69" s="430"/>
      <c r="AB69" s="20"/>
      <c r="AC69" s="1683"/>
      <c r="AD69" s="1667"/>
      <c r="AE69" s="1667"/>
      <c r="AF69" s="1667"/>
      <c r="AG69" s="1667"/>
      <c r="AH69" s="1667"/>
      <c r="AI69" s="1667"/>
      <c r="AJ69" s="1667"/>
      <c r="AK69" s="1667"/>
      <c r="AL69" s="1667"/>
      <c r="AM69" s="1667"/>
      <c r="AN69" s="1697"/>
      <c r="AR69" s="1504"/>
      <c r="AT69" s="7"/>
      <c r="AU69" s="7"/>
      <c r="AV69" s="7"/>
      <c r="AW69" s="7"/>
      <c r="AX69" s="7"/>
      <c r="AY69" s="7"/>
      <c r="AZ69" s="7"/>
      <c r="BA69" s="7"/>
    </row>
    <row r="70" spans="1:53" s="903" customFormat="1" ht="19.5" customHeight="1">
      <c r="A70" s="1681" t="s">
        <v>402</v>
      </c>
      <c r="B70" s="1682"/>
      <c r="C70" s="1398"/>
      <c r="D70" s="1399">
        <v>5</v>
      </c>
      <c r="E70" s="1399"/>
      <c r="F70" s="1400"/>
      <c r="G70" s="994">
        <v>3</v>
      </c>
      <c r="H70" s="1029">
        <f t="shared" si="17"/>
        <v>90</v>
      </c>
      <c r="I70" s="1332">
        <f t="shared" si="18"/>
        <v>30</v>
      </c>
      <c r="J70" s="1333">
        <v>20</v>
      </c>
      <c r="K70" s="958"/>
      <c r="L70" s="958">
        <v>10</v>
      </c>
      <c r="M70" s="1334">
        <f t="shared" si="19"/>
        <v>60</v>
      </c>
      <c r="N70" s="1401"/>
      <c r="O70" s="1402"/>
      <c r="P70" s="981"/>
      <c r="Q70" s="981"/>
      <c r="R70" s="981">
        <v>2</v>
      </c>
      <c r="S70" s="981"/>
      <c r="T70" s="58"/>
      <c r="U70" s="58"/>
      <c r="V70" s="114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R70" s="1504"/>
      <c r="AT70" s="7"/>
      <c r="AU70" s="7"/>
      <c r="AV70" s="7"/>
      <c r="AW70" s="7"/>
      <c r="AX70" s="7"/>
      <c r="AY70" s="7"/>
      <c r="AZ70" s="7"/>
      <c r="BA70" s="7"/>
    </row>
    <row r="71" spans="1:53" s="903" customFormat="1" ht="19.5" customHeight="1">
      <c r="A71" s="1681" t="s">
        <v>414</v>
      </c>
      <c r="B71" s="1682"/>
      <c r="C71" s="1398"/>
      <c r="D71" s="1399">
        <v>6</v>
      </c>
      <c r="E71" s="1399"/>
      <c r="F71" s="1400"/>
      <c r="G71" s="1067">
        <v>3</v>
      </c>
      <c r="H71" s="948">
        <f t="shared" si="17"/>
        <v>90</v>
      </c>
      <c r="I71" s="895">
        <f t="shared" si="18"/>
        <v>36</v>
      </c>
      <c r="J71" s="287">
        <v>18</v>
      </c>
      <c r="K71" s="288"/>
      <c r="L71" s="288">
        <v>18</v>
      </c>
      <c r="M71" s="289">
        <f t="shared" si="19"/>
        <v>54</v>
      </c>
      <c r="N71" s="1401"/>
      <c r="O71" s="1402"/>
      <c r="P71" s="981"/>
      <c r="Q71" s="981"/>
      <c r="R71" s="981"/>
      <c r="S71" s="981">
        <v>2</v>
      </c>
      <c r="T71" s="58"/>
      <c r="U71" s="58"/>
      <c r="V71" s="114"/>
      <c r="AB71" s="20" t="s">
        <v>360</v>
      </c>
      <c r="AC71" s="20" t="e">
        <f>COUNTIF(#REF!,AC$9)</f>
        <v>#REF!</v>
      </c>
      <c r="AD71" s="20" t="e">
        <f>COUNTIF(#REF!,AD$9)</f>
        <v>#REF!</v>
      </c>
      <c r="AE71" s="20" t="e">
        <f>COUNTIF(#REF!,AE$9)</f>
        <v>#REF!</v>
      </c>
      <c r="AF71" s="20" t="e">
        <f>COUNTIF(#REF!,AF$9)</f>
        <v>#REF!</v>
      </c>
      <c r="AG71" s="20" t="e">
        <f>COUNTIF(#REF!,AG$9)</f>
        <v>#REF!</v>
      </c>
      <c r="AH71" s="20" t="e">
        <f>COUNTIF(#REF!,AH$9)</f>
        <v>#REF!</v>
      </c>
      <c r="AI71" s="20" t="e">
        <f>COUNTIF(#REF!,AI$9)</f>
        <v>#REF!</v>
      </c>
      <c r="AJ71" s="20" t="e">
        <f>COUNTIF(#REF!,AJ$9)</f>
        <v>#REF!</v>
      </c>
      <c r="AK71" s="20" t="e">
        <f>COUNTIF(#REF!,AK$9)</f>
        <v>#REF!</v>
      </c>
      <c r="AL71" s="20" t="e">
        <f>COUNTIF(#REF!,AL$9)</f>
        <v>#REF!</v>
      </c>
      <c r="AM71" s="20" t="e">
        <f>COUNTIF(#REF!,AM$9)</f>
        <v>#REF!</v>
      </c>
      <c r="AN71" s="20" t="e">
        <f>COUNTIF(#REF!,AN$9)</f>
        <v>#REF!</v>
      </c>
      <c r="AR71" s="1504"/>
      <c r="AT71" s="7"/>
      <c r="AU71" s="7"/>
      <c r="AV71" s="7"/>
      <c r="AW71" s="7"/>
      <c r="AX71" s="7"/>
      <c r="AY71" s="7"/>
      <c r="AZ71" s="7"/>
      <c r="BA71" s="7"/>
    </row>
    <row r="72" spans="1:53" s="903" customFormat="1" ht="19.5" customHeight="1">
      <c r="A72" s="1687" t="s">
        <v>411</v>
      </c>
      <c r="B72" s="1688"/>
      <c r="C72" s="211"/>
      <c r="D72" s="40">
        <v>7</v>
      </c>
      <c r="E72" s="40"/>
      <c r="F72" s="1013"/>
      <c r="G72" s="1001">
        <v>3</v>
      </c>
      <c r="H72" s="948">
        <f>G72*30</f>
        <v>90</v>
      </c>
      <c r="I72" s="1335">
        <f>J72+K72+L72</f>
        <v>30</v>
      </c>
      <c r="J72" s="627">
        <v>20</v>
      </c>
      <c r="K72" s="628"/>
      <c r="L72" s="628">
        <v>10</v>
      </c>
      <c r="M72" s="1336">
        <f>H72-I72</f>
        <v>60</v>
      </c>
      <c r="N72" s="934"/>
      <c r="O72" s="626"/>
      <c r="P72" s="626"/>
      <c r="Q72" s="626"/>
      <c r="R72" s="626"/>
      <c r="S72" s="626"/>
      <c r="T72" s="626">
        <v>2</v>
      </c>
      <c r="U72" s="626"/>
      <c r="V72" s="84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R72" s="1504"/>
      <c r="AT72" s="7"/>
      <c r="AU72" s="7"/>
      <c r="AV72" s="7"/>
      <c r="AW72" s="7"/>
      <c r="AX72" s="7"/>
      <c r="AY72" s="7"/>
      <c r="AZ72" s="7"/>
      <c r="BA72" s="7"/>
    </row>
    <row r="73" spans="1:53" s="979" customFormat="1" ht="19.5" customHeight="1" thickBot="1">
      <c r="A73" s="1687" t="s">
        <v>416</v>
      </c>
      <c r="B73" s="1688"/>
      <c r="C73" s="211"/>
      <c r="D73" s="40">
        <v>8</v>
      </c>
      <c r="E73" s="40"/>
      <c r="F73" s="1013"/>
      <c r="G73" s="1067">
        <v>3</v>
      </c>
      <c r="H73" s="948">
        <f t="shared" si="17"/>
        <v>90</v>
      </c>
      <c r="I73" s="895">
        <f t="shared" si="18"/>
        <v>26</v>
      </c>
      <c r="J73" s="287">
        <v>13</v>
      </c>
      <c r="K73" s="288"/>
      <c r="L73" s="288">
        <v>13</v>
      </c>
      <c r="M73" s="289">
        <f t="shared" si="19"/>
        <v>64</v>
      </c>
      <c r="N73" s="934"/>
      <c r="O73" s="626"/>
      <c r="P73" s="626"/>
      <c r="Q73" s="626"/>
      <c r="R73" s="626"/>
      <c r="S73" s="626"/>
      <c r="T73" s="626"/>
      <c r="U73" s="626">
        <v>2</v>
      </c>
      <c r="V73" s="840"/>
      <c r="W73" s="977"/>
      <c r="X73" s="978"/>
      <c r="Y73" s="978"/>
      <c r="Z73" s="978"/>
      <c r="AR73" s="1506"/>
      <c r="AT73" s="7"/>
      <c r="AU73" s="7"/>
      <c r="AV73" s="7"/>
      <c r="AW73" s="7"/>
      <c r="AX73" s="7"/>
      <c r="AY73" s="7"/>
      <c r="AZ73" s="7"/>
      <c r="BA73" s="7"/>
    </row>
    <row r="74" spans="1:54" s="903" customFormat="1" ht="19.5" customHeight="1" thickBot="1">
      <c r="A74" s="1691" t="s">
        <v>401</v>
      </c>
      <c r="B74" s="1692"/>
      <c r="C74" s="1138"/>
      <c r="D74" s="1139"/>
      <c r="E74" s="1139"/>
      <c r="F74" s="1140"/>
      <c r="G74" s="1014">
        <f aca="true" t="shared" si="20" ref="G74:M74">SUM(G67:G73)</f>
        <v>22</v>
      </c>
      <c r="H74" s="982">
        <f t="shared" si="20"/>
        <v>660</v>
      </c>
      <c r="I74" s="901">
        <f t="shared" si="20"/>
        <v>233</v>
      </c>
      <c r="J74" s="901">
        <f t="shared" si="20"/>
        <v>139</v>
      </c>
      <c r="K74" s="901">
        <f t="shared" si="20"/>
        <v>0</v>
      </c>
      <c r="L74" s="901">
        <f t="shared" si="20"/>
        <v>94</v>
      </c>
      <c r="M74" s="901">
        <f t="shared" si="20"/>
        <v>427</v>
      </c>
      <c r="N74" s="912">
        <f>SUM(N68:N73)</f>
        <v>0</v>
      </c>
      <c r="O74" s="902">
        <f aca="true" t="shared" si="21" ref="O74:U74">SUM(O67:O73)</f>
        <v>0</v>
      </c>
      <c r="P74" s="902">
        <f t="shared" si="21"/>
        <v>5</v>
      </c>
      <c r="Q74" s="902">
        <f t="shared" si="21"/>
        <v>2</v>
      </c>
      <c r="R74" s="902">
        <f t="shared" si="21"/>
        <v>2</v>
      </c>
      <c r="S74" s="902">
        <f t="shared" si="21"/>
        <v>2</v>
      </c>
      <c r="T74" s="902">
        <f t="shared" si="21"/>
        <v>2</v>
      </c>
      <c r="U74" s="902">
        <f t="shared" si="21"/>
        <v>2</v>
      </c>
      <c r="V74" s="1403">
        <f>SUM(V68:V73)</f>
        <v>0</v>
      </c>
      <c r="AB74" s="20" t="s">
        <v>362</v>
      </c>
      <c r="AC74" s="20" t="e">
        <f>COUNTIF(#REF!,AC$9)</f>
        <v>#REF!</v>
      </c>
      <c r="AD74" s="20" t="e">
        <f>COUNTIF(#REF!,AD$9)</f>
        <v>#REF!</v>
      </c>
      <c r="AE74" s="20" t="e">
        <f>COUNTIF(#REF!,AE$9)</f>
        <v>#REF!</v>
      </c>
      <c r="AF74" s="20" t="e">
        <f>COUNTIF(#REF!,AF$9)</f>
        <v>#REF!</v>
      </c>
      <c r="AG74" s="20" t="e">
        <f>COUNTIF(#REF!,AG$9)</f>
        <v>#REF!</v>
      </c>
      <c r="AH74" s="20" t="e">
        <f>COUNTIF(#REF!,AH$9)</f>
        <v>#REF!</v>
      </c>
      <c r="AI74" s="20" t="e">
        <f>COUNTIF(#REF!,AI$9)</f>
        <v>#REF!</v>
      </c>
      <c r="AJ74" s="20" t="e">
        <f>COUNTIF(#REF!,AJ$9)</f>
        <v>#REF!</v>
      </c>
      <c r="AK74" s="20" t="e">
        <f>COUNTIF(#REF!,AK$9)</f>
        <v>#REF!</v>
      </c>
      <c r="AL74" s="20" t="e">
        <f>COUNTIF(#REF!,AL$9)</f>
        <v>#REF!</v>
      </c>
      <c r="AM74" s="20" t="e">
        <f>COUNTIF(#REF!,AM$9)</f>
        <v>#REF!</v>
      </c>
      <c r="AN74" s="20" t="e">
        <f>COUNTIF(#REF!,AN$9)</f>
        <v>#REF!</v>
      </c>
      <c r="AR74" s="1504"/>
      <c r="AT74" s="1500"/>
      <c r="AU74" s="1500"/>
      <c r="AV74" s="1500"/>
      <c r="AW74" s="1500"/>
      <c r="AX74" s="1500"/>
      <c r="AY74" s="1500"/>
      <c r="AZ74" s="1500"/>
      <c r="BA74" s="1500"/>
      <c r="BB74" s="1392"/>
    </row>
    <row r="75" spans="1:44" s="27" customFormat="1" ht="19.5" customHeight="1">
      <c r="A75" s="494" t="s">
        <v>312</v>
      </c>
      <c r="B75" s="1383" t="s">
        <v>67</v>
      </c>
      <c r="C75" s="849"/>
      <c r="D75" s="59">
        <v>3</v>
      </c>
      <c r="E75" s="59"/>
      <c r="F75" s="865"/>
      <c r="G75" s="994">
        <v>4</v>
      </c>
      <c r="H75" s="868">
        <f aca="true" t="shared" si="22" ref="H75:H91">G75*30</f>
        <v>120</v>
      </c>
      <c r="I75" s="107">
        <f aca="true" t="shared" si="23" ref="I75:I91">J75+K75+L75</f>
        <v>45</v>
      </c>
      <c r="J75" s="57">
        <v>30</v>
      </c>
      <c r="K75" s="59"/>
      <c r="L75" s="59">
        <v>15</v>
      </c>
      <c r="M75" s="114">
        <f aca="true" t="shared" si="24" ref="M75:M91">H75-I75</f>
        <v>75</v>
      </c>
      <c r="N75" s="87"/>
      <c r="O75" s="80"/>
      <c r="P75" s="80">
        <v>3</v>
      </c>
      <c r="Q75" s="839"/>
      <c r="R75" s="839"/>
      <c r="S75" s="839"/>
      <c r="T75" s="839"/>
      <c r="U75" s="839"/>
      <c r="V75" s="1048"/>
      <c r="AR75" s="1505"/>
    </row>
    <row r="76" spans="1:44" s="27" customFormat="1" ht="19.5" customHeight="1">
      <c r="A76" s="141" t="s">
        <v>314</v>
      </c>
      <c r="B76" s="853" t="s">
        <v>619</v>
      </c>
      <c r="C76" s="849"/>
      <c r="D76" s="59">
        <v>3</v>
      </c>
      <c r="E76" s="59"/>
      <c r="F76" s="865"/>
      <c r="G76" s="994">
        <v>4</v>
      </c>
      <c r="H76" s="868">
        <f t="shared" si="22"/>
        <v>120</v>
      </c>
      <c r="I76" s="107">
        <f t="shared" si="23"/>
        <v>45</v>
      </c>
      <c r="J76" s="57">
        <v>30</v>
      </c>
      <c r="K76" s="59"/>
      <c r="L76" s="59">
        <v>15</v>
      </c>
      <c r="M76" s="114">
        <f t="shared" si="24"/>
        <v>75</v>
      </c>
      <c r="N76" s="87"/>
      <c r="O76" s="80"/>
      <c r="P76" s="80">
        <v>3</v>
      </c>
      <c r="Q76" s="839"/>
      <c r="R76" s="839"/>
      <c r="S76" s="839"/>
      <c r="T76" s="839"/>
      <c r="U76" s="839"/>
      <c r="V76" s="1048"/>
      <c r="AR76" s="1505"/>
    </row>
    <row r="77" spans="1:46" s="27" customFormat="1" ht="19.5" customHeight="1">
      <c r="A77" s="141" t="s">
        <v>316</v>
      </c>
      <c r="B77" s="850" t="s">
        <v>625</v>
      </c>
      <c r="C77" s="849"/>
      <c r="D77" s="59">
        <v>3</v>
      </c>
      <c r="E77" s="59"/>
      <c r="F77" s="865"/>
      <c r="G77" s="994">
        <v>4</v>
      </c>
      <c r="H77" s="868">
        <f t="shared" si="22"/>
        <v>120</v>
      </c>
      <c r="I77" s="107">
        <f t="shared" si="23"/>
        <v>45</v>
      </c>
      <c r="J77" s="57">
        <v>30</v>
      </c>
      <c r="K77" s="59"/>
      <c r="L77" s="59">
        <v>15</v>
      </c>
      <c r="M77" s="114">
        <f t="shared" si="24"/>
        <v>75</v>
      </c>
      <c r="N77" s="87"/>
      <c r="O77" s="80"/>
      <c r="P77" s="80">
        <v>3</v>
      </c>
      <c r="Q77" s="839"/>
      <c r="R77" s="839"/>
      <c r="S77" s="839"/>
      <c r="T77" s="839"/>
      <c r="U77" s="839"/>
      <c r="V77" s="1048"/>
      <c r="AR77" s="1505" t="s">
        <v>618</v>
      </c>
      <c r="AT77" s="20"/>
    </row>
    <row r="78" spans="1:44" ht="18.75">
      <c r="A78" s="141" t="s">
        <v>318</v>
      </c>
      <c r="B78" s="1404" t="s">
        <v>573</v>
      </c>
      <c r="C78" s="849"/>
      <c r="D78" s="59">
        <v>3</v>
      </c>
      <c r="E78" s="59"/>
      <c r="F78" s="865"/>
      <c r="G78" s="994">
        <v>4</v>
      </c>
      <c r="H78" s="868">
        <f t="shared" si="22"/>
        <v>120</v>
      </c>
      <c r="I78" s="107">
        <f t="shared" si="23"/>
        <v>45</v>
      </c>
      <c r="J78" s="57">
        <v>30</v>
      </c>
      <c r="K78" s="59"/>
      <c r="L78" s="59">
        <v>15</v>
      </c>
      <c r="M78" s="114">
        <f t="shared" si="24"/>
        <v>75</v>
      </c>
      <c r="N78" s="87"/>
      <c r="O78" s="80"/>
      <c r="P78" s="80">
        <v>3</v>
      </c>
      <c r="Q78" s="839"/>
      <c r="R78" s="839"/>
      <c r="S78" s="839"/>
      <c r="T78" s="839"/>
      <c r="U78" s="839"/>
      <c r="V78" s="1048"/>
      <c r="AR78" s="1506"/>
    </row>
    <row r="79" spans="1:44" s="903" customFormat="1" ht="19.5" customHeight="1">
      <c r="A79" s="141" t="s">
        <v>319</v>
      </c>
      <c r="B79" s="856" t="s">
        <v>36</v>
      </c>
      <c r="C79" s="841"/>
      <c r="D79" s="30">
        <v>3</v>
      </c>
      <c r="E79" s="30"/>
      <c r="F79" s="1133"/>
      <c r="G79" s="1001">
        <v>3</v>
      </c>
      <c r="H79" s="948">
        <f t="shared" si="22"/>
        <v>90</v>
      </c>
      <c r="I79" s="1335">
        <f t="shared" si="23"/>
        <v>30</v>
      </c>
      <c r="J79" s="627">
        <v>20</v>
      </c>
      <c r="K79" s="628"/>
      <c r="L79" s="628">
        <v>10</v>
      </c>
      <c r="M79" s="1336">
        <f t="shared" si="24"/>
        <v>60</v>
      </c>
      <c r="N79" s="1443"/>
      <c r="O79" s="1444"/>
      <c r="P79" s="1338">
        <v>2</v>
      </c>
      <c r="Q79" s="1338"/>
      <c r="R79" s="1338"/>
      <c r="S79" s="839"/>
      <c r="T79" s="1260"/>
      <c r="U79" s="839"/>
      <c r="V79" s="84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R79" s="1504"/>
    </row>
    <row r="80" spans="1:44" s="903" customFormat="1" ht="19.5" customHeight="1">
      <c r="A80" s="141" t="s">
        <v>327</v>
      </c>
      <c r="B80" s="856" t="s">
        <v>609</v>
      </c>
      <c r="C80" s="841"/>
      <c r="D80" s="30">
        <v>3</v>
      </c>
      <c r="E80" s="30"/>
      <c r="F80" s="1133"/>
      <c r="G80" s="1001">
        <v>3</v>
      </c>
      <c r="H80" s="948">
        <f>G80*30</f>
        <v>90</v>
      </c>
      <c r="I80" s="1335">
        <f>J80+K80+L80</f>
        <v>30</v>
      </c>
      <c r="J80" s="627">
        <v>20</v>
      </c>
      <c r="K80" s="628"/>
      <c r="L80" s="628">
        <v>10</v>
      </c>
      <c r="M80" s="1336">
        <f>H80-I80</f>
        <v>60</v>
      </c>
      <c r="N80" s="1443"/>
      <c r="O80" s="1444"/>
      <c r="P80" s="1338">
        <v>2</v>
      </c>
      <c r="Q80" s="1338"/>
      <c r="R80" s="1338"/>
      <c r="S80" s="839"/>
      <c r="T80" s="1508"/>
      <c r="U80" s="839"/>
      <c r="V80" s="84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R80" s="1504"/>
    </row>
    <row r="81" spans="1:44" s="20" customFormat="1" ht="19.5" customHeight="1">
      <c r="A81" s="141" t="s">
        <v>328</v>
      </c>
      <c r="B81" s="1277" t="s">
        <v>56</v>
      </c>
      <c r="C81" s="949"/>
      <c r="D81" s="360">
        <v>3</v>
      </c>
      <c r="E81" s="360"/>
      <c r="F81" s="1299"/>
      <c r="G81" s="1001">
        <v>3</v>
      </c>
      <c r="H81" s="952">
        <f t="shared" si="22"/>
        <v>90</v>
      </c>
      <c r="I81" s="295">
        <f t="shared" si="23"/>
        <v>30</v>
      </c>
      <c r="J81" s="269">
        <v>20</v>
      </c>
      <c r="K81" s="327"/>
      <c r="L81" s="327">
        <v>10</v>
      </c>
      <c r="M81" s="840">
        <f t="shared" si="24"/>
        <v>60</v>
      </c>
      <c r="N81" s="934"/>
      <c r="O81" s="626"/>
      <c r="P81" s="964">
        <v>2</v>
      </c>
      <c r="Q81" s="964"/>
      <c r="R81" s="1300"/>
      <c r="S81" s="964"/>
      <c r="T81" s="626"/>
      <c r="U81" s="1301"/>
      <c r="V81" s="1478"/>
      <c r="AB81" s="20" t="s">
        <v>363</v>
      </c>
      <c r="AC81" s="20" t="e">
        <f>COUNTIF(#REF!,AC$9)</f>
        <v>#REF!</v>
      </c>
      <c r="AD81" s="20" t="e">
        <f>COUNTIF(#REF!,AD$9)</f>
        <v>#REF!</v>
      </c>
      <c r="AE81" s="20" t="e">
        <f>COUNTIF(#REF!,AE$9)</f>
        <v>#REF!</v>
      </c>
      <c r="AF81" s="20" t="e">
        <f>COUNTIF(#REF!,AF$9)</f>
        <v>#REF!</v>
      </c>
      <c r="AG81" s="20" t="e">
        <f>COUNTIF(#REF!,AG$9)</f>
        <v>#REF!</v>
      </c>
      <c r="AH81" s="20" t="e">
        <f>COUNTIF(#REF!,AH$9)</f>
        <v>#REF!</v>
      </c>
      <c r="AI81" s="20" t="e">
        <f>COUNTIF(#REF!,AI$9)</f>
        <v>#REF!</v>
      </c>
      <c r="AJ81" s="20" t="e">
        <f>COUNTIF(#REF!,AJ$9)</f>
        <v>#REF!</v>
      </c>
      <c r="AK81" s="20" t="e">
        <f>COUNTIF(#REF!,AK$9)</f>
        <v>#REF!</v>
      </c>
      <c r="AL81" s="20" t="e">
        <f>COUNTIF(#REF!,AL$9)</f>
        <v>#REF!</v>
      </c>
      <c r="AM81" s="20" t="e">
        <f>COUNTIF(#REF!,AM$9)</f>
        <v>#REF!</v>
      </c>
      <c r="AN81" s="20" t="e">
        <f>COUNTIF(#REF!,AN$9)</f>
        <v>#REF!</v>
      </c>
      <c r="AR81" s="1504"/>
    </row>
    <row r="82" spans="1:44" s="20" customFormat="1" ht="19.5" customHeight="1">
      <c r="A82" s="141" t="s">
        <v>329</v>
      </c>
      <c r="B82" s="1479" t="s">
        <v>574</v>
      </c>
      <c r="C82" s="949"/>
      <c r="D82" s="360">
        <v>3</v>
      </c>
      <c r="E82" s="360"/>
      <c r="F82" s="1299"/>
      <c r="G82" s="1001">
        <v>3</v>
      </c>
      <c r="H82" s="952">
        <f t="shared" si="22"/>
        <v>90</v>
      </c>
      <c r="I82" s="295">
        <f t="shared" si="23"/>
        <v>30</v>
      </c>
      <c r="J82" s="269">
        <v>20</v>
      </c>
      <c r="K82" s="327"/>
      <c r="L82" s="327">
        <v>10</v>
      </c>
      <c r="M82" s="840">
        <f t="shared" si="24"/>
        <v>60</v>
      </c>
      <c r="N82" s="934"/>
      <c r="O82" s="626"/>
      <c r="P82" s="964">
        <v>2</v>
      </c>
      <c r="Q82" s="964"/>
      <c r="R82" s="1300"/>
      <c r="S82" s="964"/>
      <c r="T82" s="626"/>
      <c r="U82" s="1301"/>
      <c r="V82" s="1478"/>
      <c r="AR82" s="1504"/>
    </row>
    <row r="83" spans="1:44" s="20" customFormat="1" ht="19.5" customHeight="1">
      <c r="A83" s="141" t="s">
        <v>331</v>
      </c>
      <c r="B83" s="1480" t="s">
        <v>573</v>
      </c>
      <c r="C83" s="949"/>
      <c r="D83" s="360">
        <v>3</v>
      </c>
      <c r="E83" s="360"/>
      <c r="F83" s="1299"/>
      <c r="G83" s="1001">
        <v>3</v>
      </c>
      <c r="H83" s="952">
        <f t="shared" si="22"/>
        <v>90</v>
      </c>
      <c r="I83" s="295">
        <f t="shared" si="23"/>
        <v>30</v>
      </c>
      <c r="J83" s="269">
        <v>20</v>
      </c>
      <c r="K83" s="327"/>
      <c r="L83" s="327">
        <v>10</v>
      </c>
      <c r="M83" s="840">
        <f t="shared" si="24"/>
        <v>60</v>
      </c>
      <c r="N83" s="934"/>
      <c r="O83" s="626"/>
      <c r="P83" s="964">
        <v>2</v>
      </c>
      <c r="Q83" s="964"/>
      <c r="R83" s="1300"/>
      <c r="S83" s="964"/>
      <c r="T83" s="626"/>
      <c r="U83" s="1301"/>
      <c r="V83" s="1478"/>
      <c r="AR83" s="1504"/>
    </row>
    <row r="84" spans="1:44" s="20" customFormat="1" ht="19.5" customHeight="1">
      <c r="A84" s="141" t="s">
        <v>332</v>
      </c>
      <c r="B84" s="848" t="s">
        <v>36</v>
      </c>
      <c r="C84" s="949"/>
      <c r="D84" s="1302">
        <v>4</v>
      </c>
      <c r="E84" s="1302"/>
      <c r="F84" s="1303"/>
      <c r="G84" s="1001">
        <v>3</v>
      </c>
      <c r="H84" s="952">
        <f t="shared" si="22"/>
        <v>90</v>
      </c>
      <c r="I84" s="295">
        <f t="shared" si="23"/>
        <v>36</v>
      </c>
      <c r="J84" s="269">
        <v>18</v>
      </c>
      <c r="K84" s="327"/>
      <c r="L84" s="327">
        <v>18</v>
      </c>
      <c r="M84" s="840">
        <f t="shared" si="24"/>
        <v>54</v>
      </c>
      <c r="N84" s="1304"/>
      <c r="O84" s="1302"/>
      <c r="P84" s="1302"/>
      <c r="Q84" s="1302">
        <v>2</v>
      </c>
      <c r="R84" s="1300"/>
      <c r="S84" s="964"/>
      <c r="T84" s="626"/>
      <c r="U84" s="1301"/>
      <c r="V84" s="1478"/>
      <c r="AR84" s="1504"/>
    </row>
    <row r="85" spans="1:44" s="20" customFormat="1" ht="19.5" customHeight="1">
      <c r="A85" s="141" t="s">
        <v>334</v>
      </c>
      <c r="B85" s="1277" t="s">
        <v>65</v>
      </c>
      <c r="C85" s="1481"/>
      <c r="D85" s="1302">
        <v>4</v>
      </c>
      <c r="E85" s="1302"/>
      <c r="F85" s="1303"/>
      <c r="G85" s="1001">
        <v>3</v>
      </c>
      <c r="H85" s="952">
        <f t="shared" si="22"/>
        <v>90</v>
      </c>
      <c r="I85" s="295">
        <f t="shared" si="23"/>
        <v>36</v>
      </c>
      <c r="J85" s="269">
        <v>18</v>
      </c>
      <c r="K85" s="327"/>
      <c r="L85" s="327">
        <v>18</v>
      </c>
      <c r="M85" s="840">
        <f t="shared" si="24"/>
        <v>54</v>
      </c>
      <c r="N85" s="1304"/>
      <c r="O85" s="1302"/>
      <c r="P85" s="1302"/>
      <c r="Q85" s="1302">
        <v>2</v>
      </c>
      <c r="R85" s="1302"/>
      <c r="S85" s="1302"/>
      <c r="T85" s="58"/>
      <c r="U85" s="58"/>
      <c r="V85" s="114"/>
      <c r="AR85" s="1504"/>
    </row>
    <row r="86" spans="1:44" s="20" customFormat="1" ht="19.5" customHeight="1">
      <c r="A86" s="141" t="s">
        <v>335</v>
      </c>
      <c r="B86" s="1394" t="s">
        <v>313</v>
      </c>
      <c r="C86" s="1481"/>
      <c r="D86" s="1302">
        <v>4</v>
      </c>
      <c r="E86" s="1302"/>
      <c r="F86" s="1303"/>
      <c r="G86" s="1001">
        <v>3</v>
      </c>
      <c r="H86" s="952">
        <f t="shared" si="22"/>
        <v>90</v>
      </c>
      <c r="I86" s="295">
        <f t="shared" si="23"/>
        <v>36</v>
      </c>
      <c r="J86" s="269">
        <v>18</v>
      </c>
      <c r="K86" s="327"/>
      <c r="L86" s="327">
        <v>18</v>
      </c>
      <c r="M86" s="840">
        <f t="shared" si="24"/>
        <v>54</v>
      </c>
      <c r="N86" s="1304"/>
      <c r="O86" s="1302"/>
      <c r="P86" s="1302"/>
      <c r="Q86" s="1302">
        <v>2</v>
      </c>
      <c r="R86" s="1302"/>
      <c r="S86" s="1302"/>
      <c r="T86" s="58"/>
      <c r="U86" s="58"/>
      <c r="V86" s="114"/>
      <c r="AR86" s="1504"/>
    </row>
    <row r="87" spans="1:44" s="20" customFormat="1" ht="19.5" customHeight="1">
      <c r="A87" s="141" t="s">
        <v>336</v>
      </c>
      <c r="B87" s="1397" t="s">
        <v>108</v>
      </c>
      <c r="C87" s="1481"/>
      <c r="D87" s="1302">
        <v>4</v>
      </c>
      <c r="E87" s="1302"/>
      <c r="F87" s="1303"/>
      <c r="G87" s="1001">
        <v>3</v>
      </c>
      <c r="H87" s="952">
        <f t="shared" si="22"/>
        <v>90</v>
      </c>
      <c r="I87" s="295">
        <f t="shared" si="23"/>
        <v>36</v>
      </c>
      <c r="J87" s="269">
        <v>18</v>
      </c>
      <c r="K87" s="327"/>
      <c r="L87" s="327">
        <v>18</v>
      </c>
      <c r="M87" s="840">
        <f t="shared" si="24"/>
        <v>54</v>
      </c>
      <c r="N87" s="1304"/>
      <c r="O87" s="1302"/>
      <c r="P87" s="1302"/>
      <c r="Q87" s="1302">
        <v>2</v>
      </c>
      <c r="R87" s="1302"/>
      <c r="S87" s="1302"/>
      <c r="T87" s="58"/>
      <c r="U87" s="58"/>
      <c r="V87" s="114"/>
      <c r="AR87" s="1504"/>
    </row>
    <row r="88" spans="1:44" s="20" customFormat="1" ht="19.5" customHeight="1">
      <c r="A88" s="141" t="s">
        <v>338</v>
      </c>
      <c r="B88" s="1397" t="s">
        <v>44</v>
      </c>
      <c r="C88" s="1481"/>
      <c r="D88" s="1302">
        <v>4</v>
      </c>
      <c r="E88" s="1302"/>
      <c r="F88" s="1303"/>
      <c r="G88" s="1001">
        <v>3</v>
      </c>
      <c r="H88" s="952">
        <f t="shared" si="22"/>
        <v>90</v>
      </c>
      <c r="I88" s="295">
        <f t="shared" si="23"/>
        <v>36</v>
      </c>
      <c r="J88" s="269">
        <v>18</v>
      </c>
      <c r="K88" s="327"/>
      <c r="L88" s="327">
        <v>18</v>
      </c>
      <c r="M88" s="840">
        <f t="shared" si="24"/>
        <v>54</v>
      </c>
      <c r="N88" s="1304"/>
      <c r="O88" s="1302"/>
      <c r="P88" s="1302"/>
      <c r="Q88" s="1302">
        <v>2</v>
      </c>
      <c r="R88" s="1302"/>
      <c r="S88" s="1302"/>
      <c r="T88" s="58"/>
      <c r="U88" s="58"/>
      <c r="V88" s="114"/>
      <c r="AR88" s="1504"/>
    </row>
    <row r="89" spans="1:44" s="20" customFormat="1" ht="19.5" customHeight="1">
      <c r="A89" s="141" t="s">
        <v>339</v>
      </c>
      <c r="B89" s="1480" t="s">
        <v>573</v>
      </c>
      <c r="C89" s="1481"/>
      <c r="D89" s="1302">
        <v>4</v>
      </c>
      <c r="E89" s="1302"/>
      <c r="F89" s="1303"/>
      <c r="G89" s="1001">
        <v>3</v>
      </c>
      <c r="H89" s="952">
        <f t="shared" si="22"/>
        <v>90</v>
      </c>
      <c r="I89" s="295">
        <f t="shared" si="23"/>
        <v>36</v>
      </c>
      <c r="J89" s="269">
        <v>18</v>
      </c>
      <c r="K89" s="327"/>
      <c r="L89" s="327">
        <v>18</v>
      </c>
      <c r="M89" s="840">
        <f t="shared" si="24"/>
        <v>54</v>
      </c>
      <c r="N89" s="1304"/>
      <c r="O89" s="1302"/>
      <c r="P89" s="1302"/>
      <c r="Q89" s="1302">
        <v>2</v>
      </c>
      <c r="R89" s="1302"/>
      <c r="S89" s="1302"/>
      <c r="T89" s="58"/>
      <c r="U89" s="58"/>
      <c r="V89" s="114"/>
      <c r="AR89" s="1504"/>
    </row>
    <row r="90" spans="1:44" s="20" customFormat="1" ht="19.5" customHeight="1">
      <c r="A90" s="141" t="s">
        <v>391</v>
      </c>
      <c r="B90" s="856" t="s">
        <v>36</v>
      </c>
      <c r="C90" s="1481"/>
      <c r="D90" s="1302">
        <v>5</v>
      </c>
      <c r="E90" s="1302"/>
      <c r="F90" s="1305"/>
      <c r="G90" s="1001">
        <v>3</v>
      </c>
      <c r="H90" s="952">
        <f t="shared" si="22"/>
        <v>90</v>
      </c>
      <c r="I90" s="295">
        <f t="shared" si="23"/>
        <v>30</v>
      </c>
      <c r="J90" s="269">
        <v>20</v>
      </c>
      <c r="K90" s="327"/>
      <c r="L90" s="327">
        <v>10</v>
      </c>
      <c r="M90" s="840">
        <f t="shared" si="24"/>
        <v>60</v>
      </c>
      <c r="N90" s="1306"/>
      <c r="O90" s="1307"/>
      <c r="P90" s="1302"/>
      <c r="Q90" s="1302"/>
      <c r="R90" s="1302">
        <v>2</v>
      </c>
      <c r="S90" s="1302"/>
      <c r="T90" s="58"/>
      <c r="U90" s="58"/>
      <c r="V90" s="114"/>
      <c r="AR90" s="1504"/>
    </row>
    <row r="91" spans="1:44" s="20" customFormat="1" ht="19.5" customHeight="1">
      <c r="A91" s="141" t="s">
        <v>392</v>
      </c>
      <c r="B91" s="1010" t="s">
        <v>256</v>
      </c>
      <c r="C91" s="1445"/>
      <c r="D91" s="1302">
        <v>5</v>
      </c>
      <c r="E91" s="1302"/>
      <c r="F91" s="1305"/>
      <c r="G91" s="1001">
        <v>3</v>
      </c>
      <c r="H91" s="952">
        <f t="shared" si="22"/>
        <v>90</v>
      </c>
      <c r="I91" s="295">
        <f t="shared" si="23"/>
        <v>30</v>
      </c>
      <c r="J91" s="269">
        <v>20</v>
      </c>
      <c r="K91" s="327"/>
      <c r="L91" s="327">
        <v>10</v>
      </c>
      <c r="M91" s="840">
        <f t="shared" si="24"/>
        <v>60</v>
      </c>
      <c r="N91" s="1306"/>
      <c r="O91" s="1307"/>
      <c r="P91" s="1302"/>
      <c r="Q91" s="1302"/>
      <c r="R91" s="1302">
        <v>2</v>
      </c>
      <c r="S91" s="1302"/>
      <c r="T91" s="58"/>
      <c r="U91" s="58"/>
      <c r="V91" s="114"/>
      <c r="AR91" s="1504"/>
    </row>
    <row r="92" spans="1:44" s="20" customFormat="1" ht="19.5" customHeight="1">
      <c r="A92" s="141" t="s">
        <v>393</v>
      </c>
      <c r="B92" s="1397" t="s">
        <v>315</v>
      </c>
      <c r="C92" s="1445"/>
      <c r="D92" s="1302">
        <v>5</v>
      </c>
      <c r="E92" s="1302"/>
      <c r="F92" s="1305"/>
      <c r="G92" s="1001">
        <v>3</v>
      </c>
      <c r="H92" s="952">
        <f aca="true" t="shared" si="25" ref="H92:H97">G92*30</f>
        <v>90</v>
      </c>
      <c r="I92" s="295">
        <f aca="true" t="shared" si="26" ref="I92:I97">J92+K92+L92</f>
        <v>30</v>
      </c>
      <c r="J92" s="269">
        <v>20</v>
      </c>
      <c r="K92" s="327"/>
      <c r="L92" s="327">
        <v>10</v>
      </c>
      <c r="M92" s="840">
        <f aca="true" t="shared" si="27" ref="M92:M97">H92-I92</f>
        <v>60</v>
      </c>
      <c r="N92" s="1306"/>
      <c r="O92" s="1307"/>
      <c r="P92" s="1302"/>
      <c r="Q92" s="1302"/>
      <c r="R92" s="1302">
        <v>2</v>
      </c>
      <c r="S92" s="1302"/>
      <c r="T92" s="58"/>
      <c r="U92" s="58"/>
      <c r="V92" s="114"/>
      <c r="AR92" s="1504"/>
    </row>
    <row r="93" spans="1:44" s="20" customFormat="1" ht="19.5" customHeight="1">
      <c r="A93" s="141" t="s">
        <v>427</v>
      </c>
      <c r="B93" s="1397" t="s">
        <v>317</v>
      </c>
      <c r="C93" s="1445"/>
      <c r="D93" s="1302">
        <v>5</v>
      </c>
      <c r="E93" s="1302"/>
      <c r="F93" s="1305"/>
      <c r="G93" s="1001">
        <v>3</v>
      </c>
      <c r="H93" s="952">
        <f t="shared" si="25"/>
        <v>90</v>
      </c>
      <c r="I93" s="295">
        <f t="shared" si="26"/>
        <v>30</v>
      </c>
      <c r="J93" s="269">
        <v>20</v>
      </c>
      <c r="K93" s="327"/>
      <c r="L93" s="327">
        <v>10</v>
      </c>
      <c r="M93" s="840">
        <f t="shared" si="27"/>
        <v>60</v>
      </c>
      <c r="N93" s="1306"/>
      <c r="O93" s="1307"/>
      <c r="P93" s="1302"/>
      <c r="Q93" s="1302"/>
      <c r="R93" s="1302">
        <v>2</v>
      </c>
      <c r="S93" s="1302"/>
      <c r="T93" s="58"/>
      <c r="U93" s="58"/>
      <c r="V93" s="114"/>
      <c r="AR93" s="1504"/>
    </row>
    <row r="94" spans="1:44" s="20" customFormat="1" ht="19.5" customHeight="1">
      <c r="A94" s="141" t="s">
        <v>575</v>
      </c>
      <c r="B94" s="1397" t="s">
        <v>603</v>
      </c>
      <c r="C94" s="1445"/>
      <c r="D94" s="1302">
        <v>5</v>
      </c>
      <c r="E94" s="1302"/>
      <c r="F94" s="1305"/>
      <c r="G94" s="1001">
        <v>3</v>
      </c>
      <c r="H94" s="952">
        <f t="shared" si="25"/>
        <v>90</v>
      </c>
      <c r="I94" s="295">
        <f t="shared" si="26"/>
        <v>30</v>
      </c>
      <c r="J94" s="269">
        <v>20</v>
      </c>
      <c r="K94" s="327"/>
      <c r="L94" s="327">
        <v>10</v>
      </c>
      <c r="M94" s="840">
        <f t="shared" si="27"/>
        <v>60</v>
      </c>
      <c r="N94" s="1306"/>
      <c r="O94" s="1307"/>
      <c r="P94" s="1302"/>
      <c r="Q94" s="1302"/>
      <c r="R94" s="1302">
        <v>2</v>
      </c>
      <c r="S94" s="1302"/>
      <c r="T94" s="58"/>
      <c r="U94" s="58"/>
      <c r="V94" s="114"/>
      <c r="AR94" s="1504"/>
    </row>
    <row r="95" spans="1:44" s="20" customFormat="1" ht="19.5" customHeight="1">
      <c r="A95" s="141" t="s">
        <v>576</v>
      </c>
      <c r="B95" s="1397" t="s">
        <v>52</v>
      </c>
      <c r="C95" s="1445"/>
      <c r="D95" s="1302">
        <v>5</v>
      </c>
      <c r="E95" s="1302"/>
      <c r="F95" s="1305"/>
      <c r="G95" s="1001">
        <v>3</v>
      </c>
      <c r="H95" s="952">
        <f t="shared" si="25"/>
        <v>90</v>
      </c>
      <c r="I95" s="295">
        <f t="shared" si="26"/>
        <v>30</v>
      </c>
      <c r="J95" s="269">
        <v>20</v>
      </c>
      <c r="K95" s="327"/>
      <c r="L95" s="327">
        <v>10</v>
      </c>
      <c r="M95" s="840">
        <f t="shared" si="27"/>
        <v>60</v>
      </c>
      <c r="N95" s="1306"/>
      <c r="O95" s="1307"/>
      <c r="P95" s="1302"/>
      <c r="Q95" s="1302"/>
      <c r="R95" s="1302">
        <v>2</v>
      </c>
      <c r="S95" s="1302"/>
      <c r="T95" s="58"/>
      <c r="U95" s="58"/>
      <c r="V95" s="114"/>
      <c r="AR95" s="1504"/>
    </row>
    <row r="96" spans="1:44" s="20" customFormat="1" ht="19.5" customHeight="1">
      <c r="A96" s="141" t="s">
        <v>577</v>
      </c>
      <c r="B96" s="1480" t="s">
        <v>573</v>
      </c>
      <c r="C96" s="1445"/>
      <c r="D96" s="1302">
        <v>5</v>
      </c>
      <c r="E96" s="1302"/>
      <c r="F96" s="1305"/>
      <c r="G96" s="1001">
        <v>3</v>
      </c>
      <c r="H96" s="952">
        <f t="shared" si="25"/>
        <v>90</v>
      </c>
      <c r="I96" s="295">
        <f t="shared" si="26"/>
        <v>30</v>
      </c>
      <c r="J96" s="269">
        <v>20</v>
      </c>
      <c r="K96" s="327"/>
      <c r="L96" s="327">
        <v>10</v>
      </c>
      <c r="M96" s="840">
        <f t="shared" si="27"/>
        <v>60</v>
      </c>
      <c r="N96" s="1306"/>
      <c r="O96" s="1307"/>
      <c r="P96" s="1302"/>
      <c r="Q96" s="1302"/>
      <c r="R96" s="1302">
        <v>2</v>
      </c>
      <c r="S96" s="1302"/>
      <c r="T96" s="58"/>
      <c r="U96" s="58"/>
      <c r="V96" s="114"/>
      <c r="AR96" s="1504"/>
    </row>
    <row r="97" spans="1:44" s="20" customFormat="1" ht="19.5" customHeight="1">
      <c r="A97" s="141" t="s">
        <v>578</v>
      </c>
      <c r="B97" s="856" t="s">
        <v>36</v>
      </c>
      <c r="C97" s="1445"/>
      <c r="D97" s="1302">
        <v>6</v>
      </c>
      <c r="E97" s="1302"/>
      <c r="F97" s="1305"/>
      <c r="G97" s="1001">
        <v>3</v>
      </c>
      <c r="H97" s="952">
        <f t="shared" si="25"/>
        <v>90</v>
      </c>
      <c r="I97" s="295">
        <f t="shared" si="26"/>
        <v>36</v>
      </c>
      <c r="J97" s="269">
        <v>18</v>
      </c>
      <c r="K97" s="327"/>
      <c r="L97" s="327">
        <v>18</v>
      </c>
      <c r="M97" s="840">
        <f t="shared" si="27"/>
        <v>54</v>
      </c>
      <c r="N97" s="1306"/>
      <c r="O97" s="1307"/>
      <c r="P97" s="1302"/>
      <c r="Q97" s="1302"/>
      <c r="R97" s="1302"/>
      <c r="S97" s="1302">
        <v>2</v>
      </c>
      <c r="T97" s="58"/>
      <c r="U97" s="58"/>
      <c r="V97" s="114"/>
      <c r="AR97" s="1504"/>
    </row>
    <row r="98" spans="1:44" s="20" customFormat="1" ht="19.5" customHeight="1">
      <c r="A98" s="141" t="s">
        <v>579</v>
      </c>
      <c r="B98" s="1011" t="s">
        <v>57</v>
      </c>
      <c r="C98" s="1445"/>
      <c r="D98" s="1302">
        <v>6</v>
      </c>
      <c r="E98" s="1302"/>
      <c r="F98" s="1305"/>
      <c r="G98" s="1001">
        <v>3</v>
      </c>
      <c r="H98" s="952">
        <f aca="true" t="shared" si="28" ref="H98:H107">G98*30</f>
        <v>90</v>
      </c>
      <c r="I98" s="295">
        <f aca="true" t="shared" si="29" ref="I98:I107">J98+K98+L98</f>
        <v>36</v>
      </c>
      <c r="J98" s="269">
        <v>18</v>
      </c>
      <c r="K98" s="327"/>
      <c r="L98" s="327">
        <v>18</v>
      </c>
      <c r="M98" s="840">
        <f aca="true" t="shared" si="30" ref="M98:M107">H98-I98</f>
        <v>54</v>
      </c>
      <c r="N98" s="1306"/>
      <c r="O98" s="1307"/>
      <c r="P98" s="1302"/>
      <c r="Q98" s="1302"/>
      <c r="R98" s="1302"/>
      <c r="S98" s="1302">
        <v>2</v>
      </c>
      <c r="T98" s="58"/>
      <c r="U98" s="58"/>
      <c r="V98" s="114"/>
      <c r="AR98" s="1504"/>
    </row>
    <row r="99" spans="1:44" s="20" customFormat="1" ht="19.5" customHeight="1">
      <c r="A99" s="141" t="s">
        <v>580</v>
      </c>
      <c r="B99" s="1397" t="s">
        <v>135</v>
      </c>
      <c r="C99" s="1445"/>
      <c r="D99" s="1302">
        <v>6</v>
      </c>
      <c r="E99" s="1302"/>
      <c r="F99" s="1305"/>
      <c r="G99" s="1001">
        <v>3</v>
      </c>
      <c r="H99" s="952">
        <f t="shared" si="28"/>
        <v>90</v>
      </c>
      <c r="I99" s="295">
        <f t="shared" si="29"/>
        <v>36</v>
      </c>
      <c r="J99" s="269">
        <v>18</v>
      </c>
      <c r="K99" s="327"/>
      <c r="L99" s="327">
        <v>18</v>
      </c>
      <c r="M99" s="840">
        <f t="shared" si="30"/>
        <v>54</v>
      </c>
      <c r="N99" s="1306"/>
      <c r="O99" s="1307"/>
      <c r="P99" s="1302"/>
      <c r="Q99" s="1302"/>
      <c r="R99" s="1302"/>
      <c r="S99" s="1302">
        <v>2</v>
      </c>
      <c r="T99" s="58"/>
      <c r="U99" s="58"/>
      <c r="V99" s="114"/>
      <c r="AR99" s="1504"/>
    </row>
    <row r="100" spans="1:44" s="20" customFormat="1" ht="19.5" customHeight="1">
      <c r="A100" s="141" t="s">
        <v>581</v>
      </c>
      <c r="B100" s="1397" t="s">
        <v>123</v>
      </c>
      <c r="C100" s="1445"/>
      <c r="D100" s="1302">
        <v>6</v>
      </c>
      <c r="E100" s="1302"/>
      <c r="F100" s="1305"/>
      <c r="G100" s="1001">
        <v>3</v>
      </c>
      <c r="H100" s="952">
        <f t="shared" si="28"/>
        <v>90</v>
      </c>
      <c r="I100" s="295">
        <f t="shared" si="29"/>
        <v>36</v>
      </c>
      <c r="J100" s="269">
        <v>18</v>
      </c>
      <c r="K100" s="327"/>
      <c r="L100" s="327">
        <v>18</v>
      </c>
      <c r="M100" s="840">
        <f t="shared" si="30"/>
        <v>54</v>
      </c>
      <c r="N100" s="1306"/>
      <c r="O100" s="1307"/>
      <c r="P100" s="1302"/>
      <c r="Q100" s="1302"/>
      <c r="R100" s="1302"/>
      <c r="S100" s="1302">
        <v>2</v>
      </c>
      <c r="T100" s="58"/>
      <c r="U100" s="58"/>
      <c r="V100" s="114"/>
      <c r="AR100" s="1504"/>
    </row>
    <row r="101" spans="1:44" s="20" customFormat="1" ht="19.5" customHeight="1">
      <c r="A101" s="141" t="s">
        <v>582</v>
      </c>
      <c r="B101" s="1480" t="s">
        <v>573</v>
      </c>
      <c r="C101" s="1445"/>
      <c r="D101" s="1302">
        <v>6</v>
      </c>
      <c r="E101" s="1302"/>
      <c r="F101" s="1305"/>
      <c r="G101" s="1001">
        <v>3</v>
      </c>
      <c r="H101" s="952">
        <f t="shared" si="28"/>
        <v>90</v>
      </c>
      <c r="I101" s="295">
        <f t="shared" si="29"/>
        <v>36</v>
      </c>
      <c r="J101" s="269">
        <v>18</v>
      </c>
      <c r="K101" s="327"/>
      <c r="L101" s="327">
        <v>18</v>
      </c>
      <c r="M101" s="840">
        <f t="shared" si="30"/>
        <v>54</v>
      </c>
      <c r="N101" s="1306"/>
      <c r="O101" s="1307"/>
      <c r="P101" s="1302"/>
      <c r="Q101" s="1302"/>
      <c r="R101" s="1302"/>
      <c r="S101" s="1302">
        <v>2</v>
      </c>
      <c r="T101" s="58"/>
      <c r="U101" s="58"/>
      <c r="V101" s="114"/>
      <c r="AR101" s="1504"/>
    </row>
    <row r="102" spans="1:44" s="20" customFormat="1" ht="19.5" customHeight="1">
      <c r="A102" s="141" t="s">
        <v>583</v>
      </c>
      <c r="B102" s="856" t="s">
        <v>36</v>
      </c>
      <c r="C102" s="1445"/>
      <c r="D102" s="58">
        <v>7</v>
      </c>
      <c r="E102" s="58"/>
      <c r="F102" s="1308"/>
      <c r="G102" s="1001">
        <v>3</v>
      </c>
      <c r="H102" s="952">
        <f t="shared" si="28"/>
        <v>90</v>
      </c>
      <c r="I102" s="295">
        <f t="shared" si="29"/>
        <v>30</v>
      </c>
      <c r="J102" s="269">
        <v>15</v>
      </c>
      <c r="K102" s="327"/>
      <c r="L102" s="327">
        <v>15</v>
      </c>
      <c r="M102" s="840">
        <f t="shared" si="30"/>
        <v>60</v>
      </c>
      <c r="N102" s="1306"/>
      <c r="O102" s="1307"/>
      <c r="P102" s="1302"/>
      <c r="Q102" s="1302"/>
      <c r="R102" s="1302"/>
      <c r="S102" s="1302"/>
      <c r="T102" s="58">
        <v>2</v>
      </c>
      <c r="U102" s="58"/>
      <c r="V102" s="114"/>
      <c r="AR102" s="1504"/>
    </row>
    <row r="103" spans="1:44" s="20" customFormat="1" ht="19.5" customHeight="1">
      <c r="A103" s="141" t="s">
        <v>584</v>
      </c>
      <c r="B103" s="1011" t="s">
        <v>330</v>
      </c>
      <c r="C103" s="937"/>
      <c r="D103" s="58">
        <v>7</v>
      </c>
      <c r="E103" s="58"/>
      <c r="F103" s="1308"/>
      <c r="G103" s="1001">
        <v>3</v>
      </c>
      <c r="H103" s="952">
        <f t="shared" si="28"/>
        <v>90</v>
      </c>
      <c r="I103" s="295">
        <f t="shared" si="29"/>
        <v>30</v>
      </c>
      <c r="J103" s="269">
        <v>15</v>
      </c>
      <c r="K103" s="327"/>
      <c r="L103" s="327">
        <v>15</v>
      </c>
      <c r="M103" s="840">
        <f t="shared" si="30"/>
        <v>60</v>
      </c>
      <c r="N103" s="1306"/>
      <c r="O103" s="1307"/>
      <c r="P103" s="1302"/>
      <c r="Q103" s="1302"/>
      <c r="R103" s="1302"/>
      <c r="S103" s="1302"/>
      <c r="T103" s="58">
        <v>2</v>
      </c>
      <c r="U103" s="58"/>
      <c r="V103" s="114"/>
      <c r="AR103" s="1504"/>
    </row>
    <row r="104" spans="1:44" s="20" customFormat="1" ht="19.5" customHeight="1">
      <c r="A104" s="141" t="s">
        <v>585</v>
      </c>
      <c r="B104" s="1480" t="s">
        <v>573</v>
      </c>
      <c r="C104" s="937"/>
      <c r="D104" s="58">
        <v>7</v>
      </c>
      <c r="E104" s="58"/>
      <c r="F104" s="1308"/>
      <c r="G104" s="1001">
        <v>3</v>
      </c>
      <c r="H104" s="952">
        <f t="shared" si="28"/>
        <v>90</v>
      </c>
      <c r="I104" s="295">
        <f t="shared" si="29"/>
        <v>30</v>
      </c>
      <c r="J104" s="269">
        <v>15</v>
      </c>
      <c r="K104" s="327"/>
      <c r="L104" s="327">
        <v>15</v>
      </c>
      <c r="M104" s="840">
        <f t="shared" si="30"/>
        <v>60</v>
      </c>
      <c r="N104" s="1306"/>
      <c r="O104" s="1307"/>
      <c r="P104" s="1302"/>
      <c r="Q104" s="1302"/>
      <c r="R104" s="1302"/>
      <c r="S104" s="1302"/>
      <c r="T104" s="58">
        <v>2</v>
      </c>
      <c r="U104" s="145"/>
      <c r="V104" s="935"/>
      <c r="AR104" s="1504"/>
    </row>
    <row r="105" spans="1:44" s="20" customFormat="1" ht="19.5" customHeight="1">
      <c r="A105" s="141" t="s">
        <v>586</v>
      </c>
      <c r="B105" s="856" t="s">
        <v>36</v>
      </c>
      <c r="C105" s="937"/>
      <c r="D105" s="58">
        <v>8</v>
      </c>
      <c r="E105" s="580"/>
      <c r="F105" s="1309"/>
      <c r="G105" s="1001">
        <v>3</v>
      </c>
      <c r="H105" s="952">
        <f t="shared" si="28"/>
        <v>90</v>
      </c>
      <c r="I105" s="295">
        <f t="shared" si="29"/>
        <v>36</v>
      </c>
      <c r="J105" s="269">
        <v>18</v>
      </c>
      <c r="K105" s="327"/>
      <c r="L105" s="327">
        <v>18</v>
      </c>
      <c r="M105" s="840">
        <f t="shared" si="30"/>
        <v>54</v>
      </c>
      <c r="N105" s="1391"/>
      <c r="O105" s="175"/>
      <c r="P105" s="175"/>
      <c r="Q105" s="175"/>
      <c r="R105" s="175"/>
      <c r="S105" s="175"/>
      <c r="T105" s="175"/>
      <c r="U105" s="58">
        <v>2</v>
      </c>
      <c r="V105" s="935"/>
      <c r="AR105" s="1504"/>
    </row>
    <row r="106" spans="1:44" s="20" customFormat="1" ht="19.5" customHeight="1">
      <c r="A106" s="141" t="s">
        <v>588</v>
      </c>
      <c r="B106" s="968" t="s">
        <v>413</v>
      </c>
      <c r="C106" s="980"/>
      <c r="D106" s="58">
        <v>8</v>
      </c>
      <c r="E106" s="580"/>
      <c r="F106" s="1309"/>
      <c r="G106" s="1001">
        <v>3</v>
      </c>
      <c r="H106" s="952">
        <f t="shared" si="28"/>
        <v>90</v>
      </c>
      <c r="I106" s="295">
        <f t="shared" si="29"/>
        <v>36</v>
      </c>
      <c r="J106" s="269">
        <v>18</v>
      </c>
      <c r="K106" s="327"/>
      <c r="L106" s="327">
        <v>18</v>
      </c>
      <c r="M106" s="840">
        <f t="shared" si="30"/>
        <v>54</v>
      </c>
      <c r="N106" s="1391"/>
      <c r="O106" s="175"/>
      <c r="P106" s="175"/>
      <c r="Q106" s="175"/>
      <c r="R106" s="175"/>
      <c r="S106" s="175"/>
      <c r="T106" s="175"/>
      <c r="U106" s="58">
        <v>2</v>
      </c>
      <c r="V106" s="114"/>
      <c r="AR106" s="1504"/>
    </row>
    <row r="107" spans="1:44" s="20" customFormat="1" ht="19.5" customHeight="1" thickBot="1">
      <c r="A107" s="141" t="s">
        <v>610</v>
      </c>
      <c r="B107" s="1482" t="s">
        <v>573</v>
      </c>
      <c r="C107" s="980"/>
      <c r="D107" s="58">
        <v>8</v>
      </c>
      <c r="E107" s="580"/>
      <c r="F107" s="1309"/>
      <c r="G107" s="1001">
        <v>3</v>
      </c>
      <c r="H107" s="952">
        <f t="shared" si="28"/>
        <v>90</v>
      </c>
      <c r="I107" s="295">
        <f t="shared" si="29"/>
        <v>36</v>
      </c>
      <c r="J107" s="269">
        <v>18</v>
      </c>
      <c r="K107" s="327"/>
      <c r="L107" s="327">
        <v>18</v>
      </c>
      <c r="M107" s="840">
        <f t="shared" si="30"/>
        <v>54</v>
      </c>
      <c r="N107" s="1395"/>
      <c r="O107" s="1396"/>
      <c r="P107" s="1396"/>
      <c r="Q107" s="1396"/>
      <c r="R107" s="1396"/>
      <c r="S107" s="1396"/>
      <c r="T107" s="1396"/>
      <c r="U107" s="200">
        <v>2</v>
      </c>
      <c r="V107" s="1059"/>
      <c r="AR107" s="1504"/>
    </row>
    <row r="108" spans="1:44" s="20" customFormat="1" ht="19.5" customHeight="1" thickBot="1">
      <c r="A108" s="1678" t="s">
        <v>505</v>
      </c>
      <c r="B108" s="1679"/>
      <c r="C108" s="1679"/>
      <c r="D108" s="1679"/>
      <c r="E108" s="1679"/>
      <c r="F108" s="1679"/>
      <c r="G108" s="1679"/>
      <c r="H108" s="1679"/>
      <c r="I108" s="1679"/>
      <c r="J108" s="1679"/>
      <c r="K108" s="1679"/>
      <c r="L108" s="1679"/>
      <c r="M108" s="1679"/>
      <c r="N108" s="1679"/>
      <c r="O108" s="1679"/>
      <c r="P108" s="1679"/>
      <c r="Q108" s="1679"/>
      <c r="R108" s="1679"/>
      <c r="S108" s="1679"/>
      <c r="T108" s="1679"/>
      <c r="U108" s="1679"/>
      <c r="V108" s="1680"/>
      <c r="AR108" s="1504"/>
    </row>
    <row r="109" spans="1:53" s="27" customFormat="1" ht="21" customHeight="1">
      <c r="A109" s="1741" t="s">
        <v>410</v>
      </c>
      <c r="B109" s="1742"/>
      <c r="C109" s="942"/>
      <c r="D109" s="59">
        <v>3</v>
      </c>
      <c r="E109" s="59"/>
      <c r="F109" s="865"/>
      <c r="G109" s="994">
        <v>6</v>
      </c>
      <c r="H109" s="868">
        <f aca="true" t="shared" si="31" ref="H109:H114">G109*30</f>
        <v>180</v>
      </c>
      <c r="I109" s="107">
        <f>J109+K109+L109</f>
        <v>60</v>
      </c>
      <c r="J109" s="57">
        <v>30</v>
      </c>
      <c r="K109" s="59"/>
      <c r="L109" s="59">
        <v>30</v>
      </c>
      <c r="M109" s="114">
        <f aca="true" t="shared" si="32" ref="M109:M114">H109-I109</f>
        <v>120</v>
      </c>
      <c r="N109" s="87"/>
      <c r="O109" s="80"/>
      <c r="P109" s="80">
        <v>4</v>
      </c>
      <c r="Q109" s="80"/>
      <c r="R109" s="80"/>
      <c r="S109" s="58"/>
      <c r="T109" s="58"/>
      <c r="U109" s="58"/>
      <c r="V109" s="114"/>
      <c r="AR109" s="1505"/>
      <c r="AT109" s="7"/>
      <c r="AU109" s="7"/>
      <c r="AV109" s="7"/>
      <c r="AW109" s="7"/>
      <c r="AX109" s="7"/>
      <c r="AY109" s="7"/>
      <c r="AZ109" s="7"/>
      <c r="BA109" s="7"/>
    </row>
    <row r="110" spans="1:53" s="27" customFormat="1" ht="19.5" customHeight="1">
      <c r="A110" s="1695" t="s">
        <v>415</v>
      </c>
      <c r="B110" s="1696"/>
      <c r="C110" s="517"/>
      <c r="D110" s="888" t="s">
        <v>46</v>
      </c>
      <c r="E110" s="1031"/>
      <c r="F110" s="1032"/>
      <c r="G110" s="1062">
        <v>6.5</v>
      </c>
      <c r="H110" s="934">
        <f>G110*30</f>
        <v>195</v>
      </c>
      <c r="I110" s="295">
        <f>J110+K110+L110</f>
        <v>72</v>
      </c>
      <c r="J110" s="269">
        <v>36</v>
      </c>
      <c r="K110" s="327"/>
      <c r="L110" s="327">
        <v>36</v>
      </c>
      <c r="M110" s="840">
        <f>H110-I110</f>
        <v>123</v>
      </c>
      <c r="N110" s="1034"/>
      <c r="O110" s="515"/>
      <c r="P110" s="327"/>
      <c r="Q110" s="327">
        <v>4</v>
      </c>
      <c r="R110" s="327"/>
      <c r="S110" s="327"/>
      <c r="T110" s="515"/>
      <c r="U110" s="515"/>
      <c r="V110" s="1053"/>
      <c r="X110" s="27" t="s">
        <v>353</v>
      </c>
      <c r="AR110" s="1505"/>
      <c r="AT110" s="7"/>
      <c r="AU110" s="7"/>
      <c r="AV110" s="7"/>
      <c r="AW110" s="7"/>
      <c r="AX110" s="7"/>
      <c r="AY110" s="7"/>
      <c r="AZ110" s="7"/>
      <c r="BA110" s="7"/>
    </row>
    <row r="111" spans="1:53" s="27" customFormat="1" ht="19.5" customHeight="1">
      <c r="A111" s="1695" t="s">
        <v>402</v>
      </c>
      <c r="B111" s="1696"/>
      <c r="C111" s="518"/>
      <c r="D111" s="55" t="s">
        <v>47</v>
      </c>
      <c r="E111" s="513"/>
      <c r="F111" s="1019"/>
      <c r="G111" s="1063">
        <v>6</v>
      </c>
      <c r="H111" s="167">
        <f t="shared" si="31"/>
        <v>180</v>
      </c>
      <c r="I111" s="107">
        <f>J111+K111+L111</f>
        <v>60</v>
      </c>
      <c r="J111" s="57">
        <v>30</v>
      </c>
      <c r="K111" s="59"/>
      <c r="L111" s="59">
        <v>30</v>
      </c>
      <c r="M111" s="114">
        <f t="shared" si="32"/>
        <v>120</v>
      </c>
      <c r="N111" s="914"/>
      <c r="O111" s="512"/>
      <c r="P111" s="59"/>
      <c r="Q111" s="59"/>
      <c r="R111" s="59">
        <v>4</v>
      </c>
      <c r="S111" s="59"/>
      <c r="T111" s="512"/>
      <c r="U111" s="512"/>
      <c r="V111" s="1051"/>
      <c r="Y111" s="27" t="s">
        <v>353</v>
      </c>
      <c r="AR111" s="1505"/>
      <c r="AT111" s="7"/>
      <c r="AU111" s="7"/>
      <c r="AV111" s="7"/>
      <c r="AW111" s="7"/>
      <c r="AX111" s="7"/>
      <c r="AY111" s="7"/>
      <c r="AZ111" s="7"/>
      <c r="BA111" s="7"/>
    </row>
    <row r="112" spans="1:53" s="27" customFormat="1" ht="19.5" customHeight="1">
      <c r="A112" s="1689" t="s">
        <v>414</v>
      </c>
      <c r="B112" s="1690"/>
      <c r="C112" s="849"/>
      <c r="D112" s="55" t="s">
        <v>48</v>
      </c>
      <c r="E112" s="55"/>
      <c r="F112" s="1020"/>
      <c r="G112" s="1063">
        <v>6.5</v>
      </c>
      <c r="H112" s="167">
        <f>G112*30</f>
        <v>195</v>
      </c>
      <c r="I112" s="107">
        <f>J112+K112+L112</f>
        <v>72</v>
      </c>
      <c r="J112" s="57">
        <v>36</v>
      </c>
      <c r="K112" s="59"/>
      <c r="L112" s="59">
        <v>36</v>
      </c>
      <c r="M112" s="114">
        <f>H112-I112</f>
        <v>123</v>
      </c>
      <c r="N112" s="87"/>
      <c r="O112" s="80"/>
      <c r="P112" s="80"/>
      <c r="Q112" s="80"/>
      <c r="R112" s="175"/>
      <c r="S112" s="58">
        <v>4</v>
      </c>
      <c r="T112" s="80"/>
      <c r="U112" s="80"/>
      <c r="V112" s="430"/>
      <c r="AB112" s="292"/>
      <c r="AC112" s="908">
        <v>1</v>
      </c>
      <c r="AD112" s="908" t="s">
        <v>342</v>
      </c>
      <c r="AE112" s="908" t="s">
        <v>343</v>
      </c>
      <c r="AF112" s="908">
        <v>3</v>
      </c>
      <c r="AG112" s="908" t="s">
        <v>344</v>
      </c>
      <c r="AH112" s="908" t="s">
        <v>345</v>
      </c>
      <c r="AI112" s="908">
        <v>5</v>
      </c>
      <c r="AJ112" s="908" t="s">
        <v>346</v>
      </c>
      <c r="AK112" s="908" t="s">
        <v>347</v>
      </c>
      <c r="AL112" s="908">
        <v>7</v>
      </c>
      <c r="AM112" s="908" t="s">
        <v>348</v>
      </c>
      <c r="AN112" s="908" t="s">
        <v>349</v>
      </c>
      <c r="AR112" s="1505"/>
      <c r="AT112" s="7"/>
      <c r="AU112" s="7"/>
      <c r="AV112" s="7"/>
      <c r="AW112" s="7"/>
      <c r="AX112" s="7"/>
      <c r="AY112" s="7"/>
      <c r="AZ112" s="7"/>
      <c r="BA112" s="7"/>
    </row>
    <row r="113" spans="1:53" s="20" customFormat="1" ht="19.5" customHeight="1">
      <c r="A113" s="1743" t="s">
        <v>411</v>
      </c>
      <c r="B113" s="1744"/>
      <c r="C113" s="852"/>
      <c r="D113" s="29" t="s">
        <v>49</v>
      </c>
      <c r="E113" s="29"/>
      <c r="F113" s="1028"/>
      <c r="G113" s="1064">
        <v>6</v>
      </c>
      <c r="H113" s="1029">
        <f>G113*30</f>
        <v>180</v>
      </c>
      <c r="I113" s="133">
        <f>SUM(J113:L113)</f>
        <v>60</v>
      </c>
      <c r="J113" s="32">
        <v>30</v>
      </c>
      <c r="K113" s="33"/>
      <c r="L113" s="33">
        <v>30</v>
      </c>
      <c r="M113" s="254">
        <f>H113-I113</f>
        <v>120</v>
      </c>
      <c r="N113" s="1022"/>
      <c r="O113" s="30"/>
      <c r="P113" s="30"/>
      <c r="Q113" s="30"/>
      <c r="R113" s="30"/>
      <c r="S113" s="30"/>
      <c r="T113" s="30">
        <v>4</v>
      </c>
      <c r="U113" s="30"/>
      <c r="V113" s="874"/>
      <c r="Z113" s="20" t="s">
        <v>353</v>
      </c>
      <c r="AB113" s="20" t="s">
        <v>363</v>
      </c>
      <c r="AR113" s="1504"/>
      <c r="AT113" s="7"/>
      <c r="AU113" s="7"/>
      <c r="AV113" s="7"/>
      <c r="AW113" s="7"/>
      <c r="AX113" s="7"/>
      <c r="AY113" s="7"/>
      <c r="AZ113" s="7"/>
      <c r="BA113" s="7"/>
    </row>
    <row r="114" spans="1:53" s="20" customFormat="1" ht="19.5" customHeight="1" thickBot="1">
      <c r="A114" s="1781" t="s">
        <v>416</v>
      </c>
      <c r="B114" s="1782"/>
      <c r="C114" s="910"/>
      <c r="D114" s="909">
        <v>8</v>
      </c>
      <c r="E114" s="911"/>
      <c r="F114" s="1021"/>
      <c r="G114" s="1065">
        <v>7</v>
      </c>
      <c r="H114" s="926">
        <f t="shared" si="31"/>
        <v>210</v>
      </c>
      <c r="I114" s="313">
        <f>J114+K114+L114</f>
        <v>78</v>
      </c>
      <c r="J114" s="145">
        <v>39</v>
      </c>
      <c r="K114" s="145"/>
      <c r="L114" s="145">
        <v>39</v>
      </c>
      <c r="M114" s="927">
        <f t="shared" si="32"/>
        <v>132</v>
      </c>
      <c r="N114" s="1037"/>
      <c r="O114" s="909"/>
      <c r="P114" s="909"/>
      <c r="Q114" s="909"/>
      <c r="R114" s="909"/>
      <c r="S114" s="909"/>
      <c r="T114" s="909"/>
      <c r="U114" s="909">
        <v>6</v>
      </c>
      <c r="V114" s="1052"/>
      <c r="Z114" s="20" t="s">
        <v>353</v>
      </c>
      <c r="AR114" s="1504"/>
      <c r="AT114" s="7"/>
      <c r="AU114" s="7"/>
      <c r="AV114" s="7"/>
      <c r="AW114" s="7"/>
      <c r="AX114" s="7"/>
      <c r="AY114" s="7"/>
      <c r="AZ114" s="7"/>
      <c r="BA114" s="7"/>
    </row>
    <row r="115" spans="1:54" s="41" customFormat="1" ht="19.5" customHeight="1" thickBot="1">
      <c r="A115" s="1785" t="s">
        <v>381</v>
      </c>
      <c r="B115" s="1786"/>
      <c r="C115" s="104"/>
      <c r="D115" s="76"/>
      <c r="E115" s="76"/>
      <c r="F115" s="928"/>
      <c r="G115" s="1023">
        <f>SUM(G109:G114)</f>
        <v>38</v>
      </c>
      <c r="H115" s="972">
        <f aca="true" t="shared" si="33" ref="H115:V115">SUM(H109:H114)</f>
        <v>1140</v>
      </c>
      <c r="I115" s="930">
        <f t="shared" si="33"/>
        <v>402</v>
      </c>
      <c r="J115" s="930">
        <f t="shared" si="33"/>
        <v>201</v>
      </c>
      <c r="K115" s="930">
        <f t="shared" si="33"/>
        <v>0</v>
      </c>
      <c r="L115" s="930">
        <f t="shared" si="33"/>
        <v>201</v>
      </c>
      <c r="M115" s="929">
        <f t="shared" si="33"/>
        <v>738</v>
      </c>
      <c r="N115" s="972">
        <f>SUM(N109:N114)</f>
        <v>0</v>
      </c>
      <c r="O115" s="930">
        <f t="shared" si="33"/>
        <v>0</v>
      </c>
      <c r="P115" s="930">
        <f t="shared" si="33"/>
        <v>4</v>
      </c>
      <c r="Q115" s="930">
        <f t="shared" si="33"/>
        <v>4</v>
      </c>
      <c r="R115" s="930">
        <f t="shared" si="33"/>
        <v>4</v>
      </c>
      <c r="S115" s="930">
        <f t="shared" si="33"/>
        <v>4</v>
      </c>
      <c r="T115" s="930">
        <f t="shared" si="33"/>
        <v>4</v>
      </c>
      <c r="U115" s="930">
        <f t="shared" si="33"/>
        <v>6</v>
      </c>
      <c r="V115" s="1038">
        <f t="shared" si="33"/>
        <v>0</v>
      </c>
      <c r="W115" s="20">
        <f>G115*30</f>
        <v>1140</v>
      </c>
      <c r="AR115" s="1504"/>
      <c r="AT115" s="1500"/>
      <c r="AU115" s="1500"/>
      <c r="AV115" s="1500"/>
      <c r="AW115" s="1500"/>
      <c r="AX115" s="1500"/>
      <c r="AY115" s="1500"/>
      <c r="AZ115" s="1500"/>
      <c r="BA115" s="1500"/>
      <c r="BB115" s="1392"/>
    </row>
    <row r="116" spans="1:44" s="41" customFormat="1" ht="19.5" customHeight="1">
      <c r="A116" s="494" t="s">
        <v>282</v>
      </c>
      <c r="B116" s="1408" t="s">
        <v>518</v>
      </c>
      <c r="C116" s="494"/>
      <c r="D116" s="522" t="s">
        <v>45</v>
      </c>
      <c r="E116" s="522"/>
      <c r="F116" s="1409"/>
      <c r="G116" s="994">
        <v>6</v>
      </c>
      <c r="H116" s="868">
        <f>G116*30</f>
        <v>180</v>
      </c>
      <c r="I116" s="107">
        <f aca="true" t="shared" si="34" ref="I116:I131">J116+K116+L116</f>
        <v>60</v>
      </c>
      <c r="J116" s="57">
        <v>30</v>
      </c>
      <c r="K116" s="59"/>
      <c r="L116" s="59">
        <v>30</v>
      </c>
      <c r="M116" s="114">
        <f aca="true" t="shared" si="35" ref="M116:M139">H116-I116</f>
        <v>120</v>
      </c>
      <c r="N116" s="245"/>
      <c r="O116" s="245"/>
      <c r="P116" s="887">
        <v>4</v>
      </c>
      <c r="Q116" s="887"/>
      <c r="R116" s="887"/>
      <c r="S116" s="887"/>
      <c r="T116" s="887"/>
      <c r="U116" s="887"/>
      <c r="V116" s="1349"/>
      <c r="W116" s="20"/>
      <c r="AR116" s="1504"/>
    </row>
    <row r="117" spans="1:44" s="41" customFormat="1" ht="19.5" customHeight="1">
      <c r="A117" s="141"/>
      <c r="B117" s="941" t="s">
        <v>424</v>
      </c>
      <c r="C117" s="141"/>
      <c r="D117" s="55" t="s">
        <v>45</v>
      </c>
      <c r="E117" s="55"/>
      <c r="F117" s="343"/>
      <c r="G117" s="994">
        <v>6</v>
      </c>
      <c r="H117" s="868">
        <f>G117*30</f>
        <v>180</v>
      </c>
      <c r="I117" s="107">
        <f t="shared" si="34"/>
        <v>60</v>
      </c>
      <c r="J117" s="57">
        <v>30</v>
      </c>
      <c r="K117" s="59"/>
      <c r="L117" s="59">
        <v>30</v>
      </c>
      <c r="M117" s="114">
        <f t="shared" si="35"/>
        <v>120</v>
      </c>
      <c r="N117" s="80"/>
      <c r="O117" s="80"/>
      <c r="P117" s="60">
        <v>4</v>
      </c>
      <c r="Q117" s="60"/>
      <c r="R117" s="60"/>
      <c r="S117" s="60"/>
      <c r="T117" s="60"/>
      <c r="U117" s="60"/>
      <c r="V117" s="1405"/>
      <c r="W117" s="20"/>
      <c r="AR117" s="1504"/>
    </row>
    <row r="118" spans="1:44" s="41" customFormat="1" ht="19.5" customHeight="1">
      <c r="A118" s="141"/>
      <c r="B118" s="1509" t="s">
        <v>621</v>
      </c>
      <c r="C118" s="141"/>
      <c r="D118" s="55" t="s">
        <v>45</v>
      </c>
      <c r="E118" s="55"/>
      <c r="F118" s="343"/>
      <c r="G118" s="994">
        <v>6</v>
      </c>
      <c r="H118" s="868">
        <f>G118*30</f>
        <v>180</v>
      </c>
      <c r="I118" s="107">
        <f t="shared" si="34"/>
        <v>60</v>
      </c>
      <c r="J118" s="57">
        <v>30</v>
      </c>
      <c r="K118" s="59"/>
      <c r="L118" s="59">
        <v>30</v>
      </c>
      <c r="M118" s="114">
        <f t="shared" si="35"/>
        <v>120</v>
      </c>
      <c r="N118" s="80"/>
      <c r="O118" s="80"/>
      <c r="P118" s="60">
        <v>4</v>
      </c>
      <c r="Q118" s="60"/>
      <c r="R118" s="60"/>
      <c r="S118" s="60"/>
      <c r="T118" s="60"/>
      <c r="U118" s="60"/>
      <c r="V118" s="1405"/>
      <c r="W118" s="20"/>
      <c r="AR118" s="1504"/>
    </row>
    <row r="119" spans="1:44" s="41" customFormat="1" ht="19.5" customHeight="1">
      <c r="A119" s="141"/>
      <c r="B119" s="1483" t="s">
        <v>573</v>
      </c>
      <c r="C119" s="141"/>
      <c r="D119" s="55" t="s">
        <v>45</v>
      </c>
      <c r="E119" s="55"/>
      <c r="F119" s="343"/>
      <c r="G119" s="994">
        <v>6</v>
      </c>
      <c r="H119" s="868">
        <f>G119*30</f>
        <v>180</v>
      </c>
      <c r="I119" s="107">
        <f t="shared" si="34"/>
        <v>60</v>
      </c>
      <c r="J119" s="57">
        <v>30</v>
      </c>
      <c r="K119" s="59"/>
      <c r="L119" s="59">
        <v>30</v>
      </c>
      <c r="M119" s="114">
        <f t="shared" si="35"/>
        <v>120</v>
      </c>
      <c r="N119" s="80"/>
      <c r="O119" s="80"/>
      <c r="P119" s="60">
        <v>4</v>
      </c>
      <c r="Q119" s="60"/>
      <c r="R119" s="60"/>
      <c r="S119" s="60"/>
      <c r="T119" s="60"/>
      <c r="U119" s="60"/>
      <c r="V119" s="1405"/>
      <c r="W119" s="20"/>
      <c r="AR119" s="1504"/>
    </row>
    <row r="120" spans="1:44" s="27" customFormat="1" ht="19.5" customHeight="1">
      <c r="A120" s="141" t="s">
        <v>394</v>
      </c>
      <c r="B120" s="941" t="s">
        <v>77</v>
      </c>
      <c r="C120" s="942"/>
      <c r="D120" s="55" t="s">
        <v>46</v>
      </c>
      <c r="E120" s="513"/>
      <c r="F120" s="1410"/>
      <c r="G120" s="1062">
        <v>6.5</v>
      </c>
      <c r="H120" s="934">
        <f>G120*30</f>
        <v>195</v>
      </c>
      <c r="I120" s="295">
        <f t="shared" si="34"/>
        <v>72</v>
      </c>
      <c r="J120" s="269">
        <v>36</v>
      </c>
      <c r="K120" s="327"/>
      <c r="L120" s="327">
        <v>36</v>
      </c>
      <c r="M120" s="840">
        <f t="shared" si="35"/>
        <v>123</v>
      </c>
      <c r="N120" s="512"/>
      <c r="O120" s="512"/>
      <c r="P120" s="59"/>
      <c r="Q120" s="59">
        <v>4</v>
      </c>
      <c r="R120" s="59"/>
      <c r="S120" s="59"/>
      <c r="T120" s="512"/>
      <c r="U120" s="512"/>
      <c r="V120" s="114"/>
      <c r="AB120" s="292" t="s">
        <v>362</v>
      </c>
      <c r="AC120" s="292">
        <f aca="true" t="shared" si="36" ref="AC120:AN120">COUNTIF($E55:$E56,AC$9)</f>
        <v>0</v>
      </c>
      <c r="AD120" s="292">
        <f t="shared" si="36"/>
        <v>0</v>
      </c>
      <c r="AE120" s="292">
        <f t="shared" si="36"/>
        <v>0</v>
      </c>
      <c r="AF120" s="292">
        <f t="shared" si="36"/>
        <v>0</v>
      </c>
      <c r="AG120" s="292">
        <f t="shared" si="36"/>
        <v>0</v>
      </c>
      <c r="AH120" s="292">
        <f t="shared" si="36"/>
        <v>0</v>
      </c>
      <c r="AI120" s="292">
        <f t="shared" si="36"/>
        <v>0</v>
      </c>
      <c r="AJ120" s="292">
        <f t="shared" si="36"/>
        <v>0</v>
      </c>
      <c r="AK120" s="292">
        <f t="shared" si="36"/>
        <v>0</v>
      </c>
      <c r="AL120" s="292">
        <f t="shared" si="36"/>
        <v>0</v>
      </c>
      <c r="AM120" s="292">
        <f t="shared" si="36"/>
        <v>0</v>
      </c>
      <c r="AN120" s="292">
        <f t="shared" si="36"/>
        <v>0</v>
      </c>
      <c r="AR120" s="1504"/>
    </row>
    <row r="121" spans="1:44" s="27" customFormat="1" ht="19.5" customHeight="1">
      <c r="A121" s="141"/>
      <c r="B121" s="941" t="s">
        <v>593</v>
      </c>
      <c r="C121" s="942"/>
      <c r="D121" s="55" t="s">
        <v>46</v>
      </c>
      <c r="E121" s="513"/>
      <c r="F121" s="1410"/>
      <c r="G121" s="1062">
        <v>6.5</v>
      </c>
      <c r="H121" s="934">
        <f aca="true" t="shared" si="37" ref="H121:H127">G121*30</f>
        <v>195</v>
      </c>
      <c r="I121" s="295">
        <f t="shared" si="34"/>
        <v>72</v>
      </c>
      <c r="J121" s="269">
        <v>36</v>
      </c>
      <c r="K121" s="327"/>
      <c r="L121" s="327">
        <v>36</v>
      </c>
      <c r="M121" s="840">
        <f t="shared" si="35"/>
        <v>123</v>
      </c>
      <c r="N121" s="512"/>
      <c r="O121" s="512"/>
      <c r="P121" s="59"/>
      <c r="Q121" s="59">
        <v>4</v>
      </c>
      <c r="R121" s="59"/>
      <c r="S121" s="59"/>
      <c r="T121" s="512"/>
      <c r="U121" s="512"/>
      <c r="V121" s="114"/>
      <c r="AR121" s="1504"/>
    </row>
    <row r="122" spans="1:44" s="27" customFormat="1" ht="19.5" customHeight="1">
      <c r="A122" s="141"/>
      <c r="B122" s="1509" t="s">
        <v>622</v>
      </c>
      <c r="C122" s="942"/>
      <c r="D122" s="55" t="s">
        <v>46</v>
      </c>
      <c r="E122" s="513"/>
      <c r="F122" s="1410"/>
      <c r="G122" s="1062">
        <v>6.5</v>
      </c>
      <c r="H122" s="934">
        <f t="shared" si="37"/>
        <v>195</v>
      </c>
      <c r="I122" s="295">
        <f t="shared" si="34"/>
        <v>72</v>
      </c>
      <c r="J122" s="269">
        <v>36</v>
      </c>
      <c r="K122" s="327"/>
      <c r="L122" s="327">
        <v>36</v>
      </c>
      <c r="M122" s="840">
        <f t="shared" si="35"/>
        <v>123</v>
      </c>
      <c r="N122" s="512"/>
      <c r="O122" s="512"/>
      <c r="P122" s="59"/>
      <c r="Q122" s="59">
        <v>4</v>
      </c>
      <c r="R122" s="59"/>
      <c r="S122" s="59"/>
      <c r="T122" s="512"/>
      <c r="U122" s="512"/>
      <c r="V122" s="114"/>
      <c r="AR122" s="1504"/>
    </row>
    <row r="123" spans="1:44" s="27" customFormat="1" ht="19.5" customHeight="1">
      <c r="A123" s="141"/>
      <c r="B123" s="1483" t="s">
        <v>573</v>
      </c>
      <c r="C123" s="942"/>
      <c r="D123" s="55" t="s">
        <v>46</v>
      </c>
      <c r="E123" s="513"/>
      <c r="F123" s="1410"/>
      <c r="G123" s="1062">
        <v>6.5</v>
      </c>
      <c r="H123" s="934">
        <f t="shared" si="37"/>
        <v>195</v>
      </c>
      <c r="I123" s="295">
        <f t="shared" si="34"/>
        <v>72</v>
      </c>
      <c r="J123" s="269">
        <v>36</v>
      </c>
      <c r="K123" s="327"/>
      <c r="L123" s="327">
        <v>36</v>
      </c>
      <c r="M123" s="840">
        <f t="shared" si="35"/>
        <v>123</v>
      </c>
      <c r="N123" s="512"/>
      <c r="O123" s="512"/>
      <c r="P123" s="59"/>
      <c r="Q123" s="59">
        <v>4</v>
      </c>
      <c r="R123" s="59"/>
      <c r="S123" s="59"/>
      <c r="T123" s="512"/>
      <c r="U123" s="512"/>
      <c r="V123" s="114"/>
      <c r="AR123" s="1504"/>
    </row>
    <row r="124" spans="1:44" s="27" customFormat="1" ht="21.75" customHeight="1">
      <c r="A124" s="141" t="s">
        <v>395</v>
      </c>
      <c r="B124" s="941" t="s">
        <v>66</v>
      </c>
      <c r="C124" s="942"/>
      <c r="D124" s="55" t="s">
        <v>47</v>
      </c>
      <c r="E124" s="513"/>
      <c r="F124" s="1410"/>
      <c r="G124" s="1063">
        <v>6</v>
      </c>
      <c r="H124" s="167">
        <f t="shared" si="37"/>
        <v>180</v>
      </c>
      <c r="I124" s="107">
        <f t="shared" si="34"/>
        <v>60</v>
      </c>
      <c r="J124" s="57">
        <v>30</v>
      </c>
      <c r="K124" s="59"/>
      <c r="L124" s="59">
        <v>30</v>
      </c>
      <c r="M124" s="114">
        <f t="shared" si="35"/>
        <v>120</v>
      </c>
      <c r="N124" s="512"/>
      <c r="O124" s="512"/>
      <c r="P124" s="59"/>
      <c r="Q124" s="59"/>
      <c r="R124" s="59">
        <v>4</v>
      </c>
      <c r="S124" s="59"/>
      <c r="T124" s="512"/>
      <c r="U124" s="512"/>
      <c r="V124" s="114"/>
      <c r="AR124" s="1504"/>
    </row>
    <row r="125" spans="1:44" s="27" customFormat="1" ht="21.75" customHeight="1">
      <c r="A125" s="141"/>
      <c r="B125" s="941" t="s">
        <v>590</v>
      </c>
      <c r="C125" s="942"/>
      <c r="D125" s="55" t="s">
        <v>47</v>
      </c>
      <c r="E125" s="513"/>
      <c r="F125" s="1410"/>
      <c r="G125" s="1063">
        <v>6</v>
      </c>
      <c r="H125" s="167">
        <f t="shared" si="37"/>
        <v>180</v>
      </c>
      <c r="I125" s="107">
        <f t="shared" si="34"/>
        <v>60</v>
      </c>
      <c r="J125" s="57">
        <v>30</v>
      </c>
      <c r="K125" s="59"/>
      <c r="L125" s="59">
        <v>30</v>
      </c>
      <c r="M125" s="114">
        <f t="shared" si="35"/>
        <v>120</v>
      </c>
      <c r="N125" s="512"/>
      <c r="O125" s="512"/>
      <c r="P125" s="59"/>
      <c r="Q125" s="59"/>
      <c r="R125" s="59">
        <v>4</v>
      </c>
      <c r="S125" s="59"/>
      <c r="T125" s="512"/>
      <c r="U125" s="512"/>
      <c r="V125" s="114"/>
      <c r="AR125" s="1504"/>
    </row>
    <row r="126" spans="1:44" s="27" customFormat="1" ht="21.75" customHeight="1">
      <c r="A126" s="141"/>
      <c r="B126" s="850" t="s">
        <v>620</v>
      </c>
      <c r="C126" s="942"/>
      <c r="D126" s="55" t="s">
        <v>47</v>
      </c>
      <c r="E126" s="513"/>
      <c r="F126" s="1410"/>
      <c r="G126" s="1063">
        <v>6</v>
      </c>
      <c r="H126" s="167">
        <f t="shared" si="37"/>
        <v>180</v>
      </c>
      <c r="I126" s="107">
        <f t="shared" si="34"/>
        <v>60</v>
      </c>
      <c r="J126" s="57">
        <v>30</v>
      </c>
      <c r="K126" s="59"/>
      <c r="L126" s="59">
        <v>30</v>
      </c>
      <c r="M126" s="114">
        <f t="shared" si="35"/>
        <v>120</v>
      </c>
      <c r="N126" s="512"/>
      <c r="O126" s="512"/>
      <c r="P126" s="59"/>
      <c r="Q126" s="59"/>
      <c r="R126" s="59">
        <v>4</v>
      </c>
      <c r="S126" s="59"/>
      <c r="T126" s="512"/>
      <c r="U126" s="512"/>
      <c r="V126" s="114"/>
      <c r="AR126" s="1504"/>
    </row>
    <row r="127" spans="1:44" s="27" customFormat="1" ht="21.75" customHeight="1">
      <c r="A127" s="141"/>
      <c r="B127" s="1483" t="s">
        <v>573</v>
      </c>
      <c r="C127" s="942"/>
      <c r="D127" s="55" t="s">
        <v>47</v>
      </c>
      <c r="E127" s="513"/>
      <c r="F127" s="1410"/>
      <c r="G127" s="1063">
        <v>6</v>
      </c>
      <c r="H127" s="167">
        <f t="shared" si="37"/>
        <v>180</v>
      </c>
      <c r="I127" s="107">
        <f t="shared" si="34"/>
        <v>60</v>
      </c>
      <c r="J127" s="57">
        <v>30</v>
      </c>
      <c r="K127" s="59"/>
      <c r="L127" s="59">
        <v>30</v>
      </c>
      <c r="M127" s="114">
        <f t="shared" si="35"/>
        <v>120</v>
      </c>
      <c r="N127" s="512"/>
      <c r="O127" s="512"/>
      <c r="P127" s="59"/>
      <c r="Q127" s="59"/>
      <c r="R127" s="59">
        <v>4</v>
      </c>
      <c r="S127" s="59"/>
      <c r="T127" s="512"/>
      <c r="U127" s="512"/>
      <c r="V127" s="114"/>
      <c r="AR127" s="1504"/>
    </row>
    <row r="128" spans="1:44" s="27" customFormat="1" ht="21.75" customHeight="1">
      <c r="A128" s="141" t="s">
        <v>396</v>
      </c>
      <c r="B128" s="941" t="s">
        <v>264</v>
      </c>
      <c r="C128" s="942"/>
      <c r="D128" s="55" t="s">
        <v>48</v>
      </c>
      <c r="E128" s="55"/>
      <c r="F128" s="1411"/>
      <c r="G128" s="1063">
        <v>6.5</v>
      </c>
      <c r="H128" s="167">
        <f>G128*30</f>
        <v>195</v>
      </c>
      <c r="I128" s="107">
        <f t="shared" si="34"/>
        <v>72</v>
      </c>
      <c r="J128" s="57">
        <v>36</v>
      </c>
      <c r="K128" s="59"/>
      <c r="L128" s="59">
        <v>36</v>
      </c>
      <c r="M128" s="114">
        <f t="shared" si="35"/>
        <v>123</v>
      </c>
      <c r="N128" s="80"/>
      <c r="O128" s="80"/>
      <c r="P128" s="80"/>
      <c r="Q128" s="80"/>
      <c r="R128" s="175"/>
      <c r="S128" s="58">
        <v>4</v>
      </c>
      <c r="T128" s="80"/>
      <c r="U128" s="80"/>
      <c r="V128" s="430"/>
      <c r="AR128" s="1504"/>
    </row>
    <row r="129" spans="1:44" s="27" customFormat="1" ht="21.75" customHeight="1">
      <c r="A129" s="141"/>
      <c r="B129" s="941" t="s">
        <v>87</v>
      </c>
      <c r="C129" s="942"/>
      <c r="D129" s="55" t="s">
        <v>48</v>
      </c>
      <c r="E129" s="55"/>
      <c r="F129" s="1411"/>
      <c r="G129" s="1063">
        <v>6.5</v>
      </c>
      <c r="H129" s="167">
        <f>G129*30</f>
        <v>195</v>
      </c>
      <c r="I129" s="107">
        <f t="shared" si="34"/>
        <v>72</v>
      </c>
      <c r="J129" s="57">
        <v>36</v>
      </c>
      <c r="K129" s="59"/>
      <c r="L129" s="59">
        <v>36</v>
      </c>
      <c r="M129" s="114">
        <f t="shared" si="35"/>
        <v>123</v>
      </c>
      <c r="N129" s="80"/>
      <c r="O129" s="80"/>
      <c r="P129" s="80"/>
      <c r="Q129" s="80"/>
      <c r="R129" s="175"/>
      <c r="S129" s="58">
        <v>4</v>
      </c>
      <c r="T129" s="80"/>
      <c r="U129" s="80"/>
      <c r="V129" s="430"/>
      <c r="AR129" s="1504"/>
    </row>
    <row r="130" spans="1:44" s="27" customFormat="1" ht="22.5" customHeight="1">
      <c r="A130" s="141"/>
      <c r="B130" s="941" t="s">
        <v>407</v>
      </c>
      <c r="C130" s="942"/>
      <c r="D130" s="55" t="s">
        <v>48</v>
      </c>
      <c r="E130" s="55"/>
      <c r="F130" s="1411"/>
      <c r="G130" s="1063">
        <v>6.5</v>
      </c>
      <c r="H130" s="167">
        <f>G130*30</f>
        <v>195</v>
      </c>
      <c r="I130" s="107">
        <f t="shared" si="34"/>
        <v>72</v>
      </c>
      <c r="J130" s="57">
        <v>36</v>
      </c>
      <c r="K130" s="59"/>
      <c r="L130" s="59">
        <v>36</v>
      </c>
      <c r="M130" s="114">
        <f t="shared" si="35"/>
        <v>123</v>
      </c>
      <c r="N130" s="80"/>
      <c r="O130" s="80"/>
      <c r="P130" s="80"/>
      <c r="Q130" s="80"/>
      <c r="R130" s="175"/>
      <c r="S130" s="58">
        <v>4</v>
      </c>
      <c r="T130" s="80"/>
      <c r="U130" s="80"/>
      <c r="V130" s="430"/>
      <c r="AR130" s="1504"/>
    </row>
    <row r="131" spans="1:44" s="27" customFormat="1" ht="21.75" customHeight="1">
      <c r="A131" s="141"/>
      <c r="B131" s="1483" t="s">
        <v>573</v>
      </c>
      <c r="C131" s="942"/>
      <c r="D131" s="55" t="s">
        <v>48</v>
      </c>
      <c r="E131" s="55"/>
      <c r="F131" s="1411"/>
      <c r="G131" s="1063">
        <v>6.5</v>
      </c>
      <c r="H131" s="167">
        <f>G131*30</f>
        <v>195</v>
      </c>
      <c r="I131" s="107">
        <f t="shared" si="34"/>
        <v>72</v>
      </c>
      <c r="J131" s="57">
        <v>36</v>
      </c>
      <c r="K131" s="59"/>
      <c r="L131" s="59">
        <v>36</v>
      </c>
      <c r="M131" s="114">
        <f t="shared" si="35"/>
        <v>123</v>
      </c>
      <c r="N131" s="80"/>
      <c r="O131" s="80"/>
      <c r="P131" s="80"/>
      <c r="Q131" s="80"/>
      <c r="R131" s="175"/>
      <c r="S131" s="58">
        <v>4</v>
      </c>
      <c r="T131" s="80"/>
      <c r="U131" s="80"/>
      <c r="V131" s="430"/>
      <c r="AR131" s="1504"/>
    </row>
    <row r="132" spans="1:44" s="27" customFormat="1" ht="21.75" customHeight="1">
      <c r="A132" s="141" t="s">
        <v>397</v>
      </c>
      <c r="B132" s="941" t="s">
        <v>81</v>
      </c>
      <c r="C132" s="942"/>
      <c r="D132" s="55" t="s">
        <v>49</v>
      </c>
      <c r="E132" s="55"/>
      <c r="F132" s="1411"/>
      <c r="G132" s="1064">
        <v>6</v>
      </c>
      <c r="H132" s="1029">
        <f>G132*30</f>
        <v>180</v>
      </c>
      <c r="I132" s="133">
        <f>SUM(J132:L132)</f>
        <v>60</v>
      </c>
      <c r="J132" s="32">
        <v>30</v>
      </c>
      <c r="K132" s="33"/>
      <c r="L132" s="33">
        <v>30</v>
      </c>
      <c r="M132" s="254">
        <f t="shared" si="35"/>
        <v>120</v>
      </c>
      <c r="N132" s="80"/>
      <c r="O132" s="80"/>
      <c r="P132" s="80"/>
      <c r="Q132" s="80"/>
      <c r="R132" s="80"/>
      <c r="S132" s="80"/>
      <c r="T132" s="80">
        <v>4</v>
      </c>
      <c r="U132" s="80"/>
      <c r="V132" s="430"/>
      <c r="AR132" s="1504"/>
    </row>
    <row r="133" spans="1:44" s="27" customFormat="1" ht="21.75" customHeight="1">
      <c r="A133" s="141"/>
      <c r="B133" s="941" t="s">
        <v>408</v>
      </c>
      <c r="C133" s="942"/>
      <c r="D133" s="55" t="s">
        <v>49</v>
      </c>
      <c r="E133" s="55"/>
      <c r="F133" s="1411"/>
      <c r="G133" s="1064">
        <v>6</v>
      </c>
      <c r="H133" s="1029">
        <f aca="true" t="shared" si="38" ref="H133:H139">G133*30</f>
        <v>180</v>
      </c>
      <c r="I133" s="133">
        <f>SUM(J133:L133)</f>
        <v>60</v>
      </c>
      <c r="J133" s="32">
        <v>30</v>
      </c>
      <c r="K133" s="33"/>
      <c r="L133" s="33">
        <v>30</v>
      </c>
      <c r="M133" s="254">
        <f t="shared" si="35"/>
        <v>120</v>
      </c>
      <c r="N133" s="80"/>
      <c r="O133" s="80"/>
      <c r="P133" s="80"/>
      <c r="Q133" s="80"/>
      <c r="R133" s="80"/>
      <c r="S133" s="80"/>
      <c r="T133" s="80">
        <v>4</v>
      </c>
      <c r="U133" s="80"/>
      <c r="V133" s="430"/>
      <c r="AR133" s="1504"/>
    </row>
    <row r="134" spans="1:44" s="27" customFormat="1" ht="21.75" customHeight="1">
      <c r="A134" s="141"/>
      <c r="B134" s="1483" t="s">
        <v>573</v>
      </c>
      <c r="C134" s="942"/>
      <c r="D134" s="55" t="s">
        <v>49</v>
      </c>
      <c r="E134" s="55"/>
      <c r="F134" s="1411"/>
      <c r="G134" s="1064">
        <v>6</v>
      </c>
      <c r="H134" s="1029">
        <f t="shared" si="38"/>
        <v>180</v>
      </c>
      <c r="I134" s="133">
        <f>SUM(J134:L134)</f>
        <v>60</v>
      </c>
      <c r="J134" s="32">
        <v>30</v>
      </c>
      <c r="K134" s="33"/>
      <c r="L134" s="33">
        <v>30</v>
      </c>
      <c r="M134" s="254">
        <f t="shared" si="35"/>
        <v>120</v>
      </c>
      <c r="N134" s="80"/>
      <c r="O134" s="80"/>
      <c r="P134" s="80"/>
      <c r="Q134" s="80"/>
      <c r="R134" s="80"/>
      <c r="S134" s="80"/>
      <c r="T134" s="80">
        <v>4</v>
      </c>
      <c r="U134" s="80"/>
      <c r="V134" s="430"/>
      <c r="AR134" s="1504"/>
    </row>
    <row r="135" spans="1:44" s="27" customFormat="1" ht="19.5" customHeight="1">
      <c r="A135" s="141" t="s">
        <v>398</v>
      </c>
      <c r="B135" s="291" t="s">
        <v>604</v>
      </c>
      <c r="C135" s="942"/>
      <c r="D135" s="56">
        <v>8</v>
      </c>
      <c r="E135" s="338"/>
      <c r="F135" s="1412"/>
      <c r="G135" s="1065">
        <v>7</v>
      </c>
      <c r="H135" s="167">
        <f t="shared" si="38"/>
        <v>210</v>
      </c>
      <c r="I135" s="313">
        <f>J135+K135+L135</f>
        <v>78</v>
      </c>
      <c r="J135" s="145">
        <v>39</v>
      </c>
      <c r="K135" s="145"/>
      <c r="L135" s="145">
        <v>39</v>
      </c>
      <c r="M135" s="927">
        <f t="shared" si="35"/>
        <v>132</v>
      </c>
      <c r="N135" s="56"/>
      <c r="O135" s="56"/>
      <c r="P135" s="56"/>
      <c r="Q135" s="56"/>
      <c r="R135" s="56"/>
      <c r="S135" s="56"/>
      <c r="T135" s="56"/>
      <c r="U135" s="56">
        <v>6</v>
      </c>
      <c r="V135" s="114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R135" s="1504"/>
    </row>
    <row r="136" spans="1:44" s="27" customFormat="1" ht="19.5" customHeight="1">
      <c r="A136" s="141"/>
      <c r="B136" s="941" t="s">
        <v>623</v>
      </c>
      <c r="C136" s="942"/>
      <c r="D136" s="56">
        <v>8</v>
      </c>
      <c r="E136" s="338"/>
      <c r="F136" s="1412"/>
      <c r="G136" s="994">
        <v>7</v>
      </c>
      <c r="H136" s="167">
        <f t="shared" si="38"/>
        <v>210</v>
      </c>
      <c r="I136" s="64">
        <f>J136+K136+L136</f>
        <v>78</v>
      </c>
      <c r="J136" s="58">
        <v>39</v>
      </c>
      <c r="K136" s="58"/>
      <c r="L136" s="58">
        <v>39</v>
      </c>
      <c r="M136" s="1261">
        <f t="shared" si="35"/>
        <v>132</v>
      </c>
      <c r="N136" s="56"/>
      <c r="O136" s="56"/>
      <c r="P136" s="56"/>
      <c r="Q136" s="56"/>
      <c r="R136" s="56"/>
      <c r="S136" s="56"/>
      <c r="T136" s="56"/>
      <c r="U136" s="56">
        <v>6</v>
      </c>
      <c r="V136" s="114"/>
      <c r="AR136" s="1504"/>
    </row>
    <row r="137" spans="1:44" s="27" customFormat="1" ht="21.75" customHeight="1">
      <c r="A137" s="141"/>
      <c r="B137" s="941" t="s">
        <v>140</v>
      </c>
      <c r="C137" s="942"/>
      <c r="D137" s="55" t="s">
        <v>50</v>
      </c>
      <c r="E137" s="55"/>
      <c r="F137" s="1411"/>
      <c r="G137" s="1064">
        <v>7</v>
      </c>
      <c r="H137" s="1029">
        <f>G137*30</f>
        <v>210</v>
      </c>
      <c r="I137" s="133">
        <v>78</v>
      </c>
      <c r="J137" s="32">
        <v>26</v>
      </c>
      <c r="K137" s="33"/>
      <c r="L137" s="33">
        <v>52</v>
      </c>
      <c r="M137" s="254">
        <f>H137-I137</f>
        <v>132</v>
      </c>
      <c r="N137" s="80"/>
      <c r="O137" s="80"/>
      <c r="P137" s="80"/>
      <c r="Q137" s="80"/>
      <c r="R137" s="80"/>
      <c r="S137" s="80"/>
      <c r="T137" s="80"/>
      <c r="U137" s="80">
        <v>6</v>
      </c>
      <c r="V137" s="430"/>
      <c r="AR137" s="1504"/>
    </row>
    <row r="138" spans="1:44" s="27" customFormat="1" ht="19.5" customHeight="1">
      <c r="A138" s="141"/>
      <c r="B138" s="880" t="s">
        <v>624</v>
      </c>
      <c r="C138" s="942"/>
      <c r="D138" s="56">
        <v>8</v>
      </c>
      <c r="E138" s="338"/>
      <c r="F138" s="1412"/>
      <c r="G138" s="1065">
        <v>7</v>
      </c>
      <c r="H138" s="167">
        <f t="shared" si="38"/>
        <v>210</v>
      </c>
      <c r="I138" s="313">
        <f>J138+K138+L138</f>
        <v>78</v>
      </c>
      <c r="J138" s="145">
        <v>39</v>
      </c>
      <c r="K138" s="145"/>
      <c r="L138" s="145">
        <v>39</v>
      </c>
      <c r="M138" s="927">
        <f t="shared" si="35"/>
        <v>132</v>
      </c>
      <c r="N138" s="56"/>
      <c r="O138" s="56"/>
      <c r="P138" s="56"/>
      <c r="Q138" s="56"/>
      <c r="R138" s="56"/>
      <c r="S138" s="56"/>
      <c r="T138" s="56"/>
      <c r="U138" s="56">
        <v>6</v>
      </c>
      <c r="V138" s="114"/>
      <c r="AR138" s="1504"/>
    </row>
    <row r="139" spans="1:44" s="20" customFormat="1" ht="21" customHeight="1" thickBot="1">
      <c r="A139" s="1446"/>
      <c r="B139" s="1484" t="s">
        <v>573</v>
      </c>
      <c r="C139" s="1413"/>
      <c r="D139" s="463">
        <v>8</v>
      </c>
      <c r="E139" s="530"/>
      <c r="F139" s="1414"/>
      <c r="G139" s="1065">
        <v>7</v>
      </c>
      <c r="H139" s="926">
        <f t="shared" si="38"/>
        <v>210</v>
      </c>
      <c r="I139" s="313">
        <f>J139+K139+L139</f>
        <v>78</v>
      </c>
      <c r="J139" s="145">
        <v>39</v>
      </c>
      <c r="K139" s="145"/>
      <c r="L139" s="145">
        <v>39</v>
      </c>
      <c r="M139" s="927">
        <f t="shared" si="35"/>
        <v>132</v>
      </c>
      <c r="N139" s="463"/>
      <c r="O139" s="463"/>
      <c r="P139" s="463"/>
      <c r="Q139" s="463"/>
      <c r="R139" s="463"/>
      <c r="S139" s="463"/>
      <c r="T139" s="463"/>
      <c r="U139" s="463">
        <v>6</v>
      </c>
      <c r="V139" s="413"/>
      <c r="AR139" s="1504"/>
    </row>
    <row r="140" spans="1:44" s="27" customFormat="1" ht="20.25" customHeight="1" thickBot="1">
      <c r="A140" s="1707" t="s">
        <v>382</v>
      </c>
      <c r="B140" s="1745"/>
      <c r="C140" s="104"/>
      <c r="D140" s="76"/>
      <c r="E140" s="76"/>
      <c r="F140" s="928"/>
      <c r="G140" s="995">
        <f aca="true" t="shared" si="39" ref="G140:V140">G115+G74</f>
        <v>60</v>
      </c>
      <c r="H140" s="1342">
        <f t="shared" si="39"/>
        <v>1800</v>
      </c>
      <c r="I140" s="1343">
        <f t="shared" si="39"/>
        <v>635</v>
      </c>
      <c r="J140" s="1343">
        <f t="shared" si="39"/>
        <v>340</v>
      </c>
      <c r="K140" s="1343">
        <f t="shared" si="39"/>
        <v>0</v>
      </c>
      <c r="L140" s="1343">
        <f t="shared" si="39"/>
        <v>295</v>
      </c>
      <c r="M140" s="1344">
        <f t="shared" si="39"/>
        <v>1165</v>
      </c>
      <c r="N140" s="1345">
        <f t="shared" si="39"/>
        <v>0</v>
      </c>
      <c r="O140" s="1343">
        <f t="shared" si="39"/>
        <v>0</v>
      </c>
      <c r="P140" s="1343">
        <f t="shared" si="39"/>
        <v>9</v>
      </c>
      <c r="Q140" s="1343">
        <f t="shared" si="39"/>
        <v>6</v>
      </c>
      <c r="R140" s="1343">
        <f t="shared" si="39"/>
        <v>6</v>
      </c>
      <c r="S140" s="1343">
        <f t="shared" si="39"/>
        <v>6</v>
      </c>
      <c r="T140" s="1343">
        <f t="shared" si="39"/>
        <v>6</v>
      </c>
      <c r="U140" s="1343">
        <f t="shared" si="39"/>
        <v>8</v>
      </c>
      <c r="V140" s="1344">
        <f t="shared" si="39"/>
        <v>0</v>
      </c>
      <c r="W140" s="20">
        <f>G140*30</f>
        <v>1800</v>
      </c>
      <c r="AR140" s="1505"/>
    </row>
    <row r="141" spans="1:44" s="979" customFormat="1" ht="19.5" thickBot="1">
      <c r="A141" s="1684" t="s">
        <v>506</v>
      </c>
      <c r="B141" s="1685"/>
      <c r="C141" s="1685"/>
      <c r="D141" s="1685"/>
      <c r="E141" s="1685"/>
      <c r="F141" s="1685"/>
      <c r="G141" s="1685"/>
      <c r="H141" s="1685"/>
      <c r="I141" s="1685"/>
      <c r="J141" s="1685"/>
      <c r="K141" s="1685"/>
      <c r="L141" s="1685"/>
      <c r="M141" s="1685"/>
      <c r="N141" s="1685"/>
      <c r="O141" s="1685"/>
      <c r="P141" s="1685"/>
      <c r="Q141" s="1685"/>
      <c r="R141" s="1685"/>
      <c r="S141" s="1685"/>
      <c r="T141" s="1685"/>
      <c r="U141" s="1685"/>
      <c r="V141" s="1686"/>
      <c r="AR141" s="1506"/>
    </row>
    <row r="142" spans="1:44" s="27" customFormat="1" ht="30" customHeight="1" thickBot="1">
      <c r="A142" s="1783" t="s">
        <v>119</v>
      </c>
      <c r="B142" s="1784"/>
      <c r="C142" s="925"/>
      <c r="D142" s="177"/>
      <c r="E142" s="177"/>
      <c r="F142" s="1273"/>
      <c r="G142" s="1298">
        <f>G140+G54+G33+G63</f>
        <v>240</v>
      </c>
      <c r="H142" s="1284">
        <f>G142*30</f>
        <v>7200</v>
      </c>
      <c r="I142" s="1285">
        <f aca="true" t="shared" si="40" ref="I142:V142">I140+I54+I33+I63</f>
        <v>2449</v>
      </c>
      <c r="J142" s="1285">
        <f t="shared" si="40"/>
        <v>1206</v>
      </c>
      <c r="K142" s="1285">
        <f t="shared" si="40"/>
        <v>317</v>
      </c>
      <c r="L142" s="1285">
        <f t="shared" si="40"/>
        <v>926</v>
      </c>
      <c r="M142" s="1286">
        <f t="shared" si="40"/>
        <v>3911</v>
      </c>
      <c r="N142" s="1342">
        <f t="shared" si="40"/>
        <v>22</v>
      </c>
      <c r="O142" s="1343">
        <f t="shared" si="40"/>
        <v>18</v>
      </c>
      <c r="P142" s="1343">
        <f t="shared" si="40"/>
        <v>22</v>
      </c>
      <c r="Q142" s="1343">
        <f t="shared" si="40"/>
        <v>17.5</v>
      </c>
      <c r="R142" s="1343">
        <f t="shared" si="40"/>
        <v>22</v>
      </c>
      <c r="S142" s="1343">
        <f t="shared" si="40"/>
        <v>18</v>
      </c>
      <c r="T142" s="1343">
        <f t="shared" si="40"/>
        <v>22</v>
      </c>
      <c r="U142" s="1343">
        <f t="shared" si="40"/>
        <v>16</v>
      </c>
      <c r="V142" s="1344">
        <f t="shared" si="40"/>
        <v>0</v>
      </c>
      <c r="AR142" s="1505"/>
    </row>
    <row r="143" spans="1:53" s="1044" customFormat="1" ht="19.5" customHeight="1" thickBot="1">
      <c r="A143" s="1793"/>
      <c r="B143" s="1793"/>
      <c r="C143" s="1793"/>
      <c r="D143" s="1793"/>
      <c r="E143" s="1793"/>
      <c r="F143" s="1793"/>
      <c r="G143" s="1730"/>
      <c r="H143" s="1731" t="s">
        <v>2</v>
      </c>
      <c r="I143" s="1732"/>
      <c r="J143" s="1732"/>
      <c r="K143" s="1732"/>
      <c r="L143" s="1732"/>
      <c r="M143" s="1733"/>
      <c r="N143" s="1693" t="s">
        <v>101</v>
      </c>
      <c r="O143" s="1694"/>
      <c r="P143" s="1675" t="s">
        <v>102</v>
      </c>
      <c r="Q143" s="1675"/>
      <c r="R143" s="1675" t="s">
        <v>103</v>
      </c>
      <c r="S143" s="1675"/>
      <c r="T143" s="1676" t="s">
        <v>104</v>
      </c>
      <c r="U143" s="1676"/>
      <c r="V143" s="1677"/>
      <c r="AR143" s="1507"/>
      <c r="AS143" s="1501"/>
      <c r="AT143" s="1501"/>
      <c r="AU143" s="1501"/>
      <c r="AV143" s="1501"/>
      <c r="AW143" s="1501"/>
      <c r="AX143" s="1501"/>
      <c r="AY143" s="1501"/>
      <c r="AZ143" s="1501"/>
      <c r="BA143" s="1501"/>
    </row>
    <row r="144" spans="1:44" s="27" customFormat="1" ht="19.5" customHeight="1">
      <c r="A144" s="1793"/>
      <c r="B144" s="1793"/>
      <c r="C144" s="1793"/>
      <c r="D144" s="1793"/>
      <c r="E144" s="1793"/>
      <c r="F144" s="1793"/>
      <c r="G144" s="1730"/>
      <c r="H144" s="1672" t="s">
        <v>95</v>
      </c>
      <c r="I144" s="1673"/>
      <c r="J144" s="1673"/>
      <c r="K144" s="1673"/>
      <c r="L144" s="1673"/>
      <c r="M144" s="1674"/>
      <c r="N144" s="924">
        <f aca="true" t="shared" si="41" ref="N144:V144">N142</f>
        <v>22</v>
      </c>
      <c r="O144" s="586">
        <f t="shared" si="41"/>
        <v>18</v>
      </c>
      <c r="P144" s="586">
        <f t="shared" si="41"/>
        <v>22</v>
      </c>
      <c r="Q144" s="586">
        <f t="shared" si="41"/>
        <v>17.5</v>
      </c>
      <c r="R144" s="586">
        <f t="shared" si="41"/>
        <v>22</v>
      </c>
      <c r="S144" s="586">
        <f t="shared" si="41"/>
        <v>18</v>
      </c>
      <c r="T144" s="586">
        <f t="shared" si="41"/>
        <v>22</v>
      </c>
      <c r="U144" s="586">
        <f t="shared" si="41"/>
        <v>16</v>
      </c>
      <c r="V144" s="1060">
        <f t="shared" si="41"/>
        <v>0</v>
      </c>
      <c r="AB144" s="580"/>
      <c r="AC144" s="1667" t="s">
        <v>32</v>
      </c>
      <c r="AD144" s="1667"/>
      <c r="AE144" s="1667"/>
      <c r="AF144" s="1667" t="s">
        <v>33</v>
      </c>
      <c r="AG144" s="1667"/>
      <c r="AH144" s="1667"/>
      <c r="AI144" s="1667" t="s">
        <v>34</v>
      </c>
      <c r="AJ144" s="1667"/>
      <c r="AK144" s="1667"/>
      <c r="AL144" s="1667" t="s">
        <v>35</v>
      </c>
      <c r="AM144" s="1667"/>
      <c r="AN144" s="1667"/>
      <c r="AR144" s="1505"/>
    </row>
    <row r="145" spans="1:44" s="27" customFormat="1" ht="19.5" customHeight="1">
      <c r="A145" s="231"/>
      <c r="B145" s="44"/>
      <c r="C145" s="44"/>
      <c r="D145" s="44"/>
      <c r="E145" s="44"/>
      <c r="F145" s="44"/>
      <c r="G145" s="842"/>
      <c r="H145" s="1796" t="s">
        <v>96</v>
      </c>
      <c r="I145" s="1797"/>
      <c r="J145" s="1797"/>
      <c r="K145" s="1797"/>
      <c r="L145" s="1797"/>
      <c r="M145" s="1798"/>
      <c r="N145" s="167">
        <v>3</v>
      </c>
      <c r="O145" s="58">
        <v>4</v>
      </c>
      <c r="P145" s="58">
        <v>3</v>
      </c>
      <c r="Q145" s="58">
        <v>3</v>
      </c>
      <c r="R145" s="58">
        <v>3</v>
      </c>
      <c r="S145" s="58">
        <v>3</v>
      </c>
      <c r="T145" s="58">
        <v>3</v>
      </c>
      <c r="U145" s="58">
        <v>1</v>
      </c>
      <c r="V145" s="114"/>
      <c r="AB145" s="580"/>
      <c r="AC145" s="60">
        <v>1</v>
      </c>
      <c r="AD145" s="60" t="s">
        <v>342</v>
      </c>
      <c r="AE145" s="60" t="s">
        <v>343</v>
      </c>
      <c r="AF145" s="60">
        <v>3</v>
      </c>
      <c r="AG145" s="60" t="s">
        <v>344</v>
      </c>
      <c r="AH145" s="60" t="s">
        <v>345</v>
      </c>
      <c r="AI145" s="60">
        <v>5</v>
      </c>
      <c r="AJ145" s="60" t="s">
        <v>346</v>
      </c>
      <c r="AK145" s="60" t="s">
        <v>347</v>
      </c>
      <c r="AL145" s="60">
        <v>7</v>
      </c>
      <c r="AM145" s="60" t="s">
        <v>348</v>
      </c>
      <c r="AN145" s="60" t="s">
        <v>349</v>
      </c>
      <c r="AR145" s="1505"/>
    </row>
    <row r="146" spans="1:44" s="27" customFormat="1" ht="19.5" customHeight="1">
      <c r="A146" s="232" t="s">
        <v>97</v>
      </c>
      <c r="B146" s="44"/>
      <c r="C146" s="44"/>
      <c r="D146" s="44"/>
      <c r="E146" s="44"/>
      <c r="F146" s="44"/>
      <c r="G146" s="45"/>
      <c r="H146" s="1778" t="s">
        <v>98</v>
      </c>
      <c r="I146" s="1779"/>
      <c r="J146" s="1779"/>
      <c r="K146" s="1779"/>
      <c r="L146" s="1779"/>
      <c r="M146" s="1780"/>
      <c r="N146" s="167">
        <v>4</v>
      </c>
      <c r="O146" s="58">
        <v>3</v>
      </c>
      <c r="P146" s="58">
        <v>4</v>
      </c>
      <c r="Q146" s="58">
        <v>3</v>
      </c>
      <c r="R146" s="58">
        <v>3</v>
      </c>
      <c r="S146" s="58">
        <v>3</v>
      </c>
      <c r="T146" s="58">
        <v>3</v>
      </c>
      <c r="U146" s="58">
        <v>3</v>
      </c>
      <c r="V146" s="258"/>
      <c r="AB146" s="580"/>
      <c r="AC146" s="580"/>
      <c r="AD146" s="580"/>
      <c r="AE146" s="580"/>
      <c r="AF146" s="580"/>
      <c r="AG146" s="580"/>
      <c r="AH146" s="580"/>
      <c r="AI146" s="580"/>
      <c r="AJ146" s="580"/>
      <c r="AK146" s="580"/>
      <c r="AL146" s="580"/>
      <c r="AM146" s="580"/>
      <c r="AN146" s="580"/>
      <c r="AR146" s="1505"/>
    </row>
    <row r="147" spans="1:44" s="27" customFormat="1" ht="19.5" customHeight="1" thickBot="1">
      <c r="A147" s="232"/>
      <c r="B147" s="44"/>
      <c r="C147" s="44"/>
      <c r="D147" s="44"/>
      <c r="E147" s="44"/>
      <c r="F147" s="44"/>
      <c r="G147" s="45"/>
      <c r="H147" s="1787" t="s">
        <v>99</v>
      </c>
      <c r="I147" s="1788"/>
      <c r="J147" s="1788"/>
      <c r="K147" s="1788"/>
      <c r="L147" s="1788"/>
      <c r="M147" s="1789"/>
      <c r="N147" s="260"/>
      <c r="O147" s="101"/>
      <c r="P147" s="101"/>
      <c r="Q147" s="101">
        <v>1</v>
      </c>
      <c r="R147" s="115">
        <v>1</v>
      </c>
      <c r="S147" s="101">
        <v>1</v>
      </c>
      <c r="T147" s="262">
        <v>1</v>
      </c>
      <c r="U147" s="262">
        <v>1</v>
      </c>
      <c r="V147" s="164" t="s">
        <v>112</v>
      </c>
      <c r="W147" s="877" t="s">
        <v>355</v>
      </c>
      <c r="X147" s="292"/>
      <c r="Y147" s="292"/>
      <c r="Z147" s="292"/>
      <c r="AB147" s="580" t="s">
        <v>360</v>
      </c>
      <c r="AC147" s="580" t="e">
        <f>AC15+AC20+#REF!+AC71+#REF!+AC45+#REF!</f>
        <v>#REF!</v>
      </c>
      <c r="AD147" s="580" t="e">
        <f>AD15+AD20+#REF!+AD71+#REF!+AD45+#REF!</f>
        <v>#REF!</v>
      </c>
      <c r="AE147" s="580" t="e">
        <f>AE15+AE20+#REF!+AE71+#REF!+AE45+#REF!</f>
        <v>#REF!</v>
      </c>
      <c r="AF147" s="580" t="e">
        <f>AF15+AF20+#REF!+AF71+#REF!+AF45+#REF!</f>
        <v>#REF!</v>
      </c>
      <c r="AG147" s="580" t="e">
        <f>AG15+AG20+#REF!+AG71+#REF!+AG45+#REF!</f>
        <v>#REF!</v>
      </c>
      <c r="AH147" s="580" t="e">
        <f>AH15+AH20+#REF!+AH71+#REF!+AH45+#REF!</f>
        <v>#REF!</v>
      </c>
      <c r="AI147" s="580" t="e">
        <f>AI15+AI20+#REF!+AI71+#REF!+AI45+#REF!</f>
        <v>#REF!</v>
      </c>
      <c r="AJ147" s="580" t="e">
        <f>AJ15+AJ20+#REF!+AJ71+#REF!+AJ45+#REF!</f>
        <v>#REF!</v>
      </c>
      <c r="AK147" s="580" t="e">
        <f>AK15+AK20+#REF!+AK71+#REF!+AK45+#REF!</f>
        <v>#REF!</v>
      </c>
      <c r="AL147" s="580" t="e">
        <f>AL15+AL20+#REF!+AL71+#REF!+AL45+#REF!</f>
        <v>#REF!</v>
      </c>
      <c r="AM147" s="580" t="e">
        <f>AM15+AM20+#REF!+AM71+#REF!+AM45+#REF!</f>
        <v>#REF!</v>
      </c>
      <c r="AN147" s="580" t="e">
        <f>AN15+AN20+#REF!+AN71+#REF!+AN45+#REF!</f>
        <v>#REF!</v>
      </c>
      <c r="AR147" s="1505"/>
    </row>
    <row r="148" spans="1:44" s="27" customFormat="1" ht="19.5" customHeight="1" thickBot="1">
      <c r="A148" s="233"/>
      <c r="B148" s="46"/>
      <c r="C148" s="47"/>
      <c r="D148" s="47"/>
      <c r="E148" s="47"/>
      <c r="F148" s="46"/>
      <c r="G148" s="48"/>
      <c r="H148" s="1790" t="s">
        <v>364</v>
      </c>
      <c r="I148" s="1791"/>
      <c r="J148" s="1791"/>
      <c r="K148" s="1791"/>
      <c r="L148" s="1791"/>
      <c r="M148" s="1792"/>
      <c r="N148" s="878">
        <v>1</v>
      </c>
      <c r="O148" s="879">
        <v>2</v>
      </c>
      <c r="P148" s="879">
        <v>3</v>
      </c>
      <c r="Q148" s="879">
        <v>4</v>
      </c>
      <c r="R148" s="879">
        <v>5</v>
      </c>
      <c r="S148" s="879">
        <v>6</v>
      </c>
      <c r="T148" s="879">
        <v>7</v>
      </c>
      <c r="U148" s="879">
        <v>8</v>
      </c>
      <c r="V148" s="1046"/>
      <c r="W148" s="877" t="s">
        <v>356</v>
      </c>
      <c r="X148" s="292" t="s">
        <v>357</v>
      </c>
      <c r="Y148" s="292" t="s">
        <v>358</v>
      </c>
      <c r="Z148" s="292" t="s">
        <v>359</v>
      </c>
      <c r="AB148" s="580" t="s">
        <v>361</v>
      </c>
      <c r="AC148" s="580" t="e">
        <f>AC16+#REF!+#REF!+#REF!+#REF!+#REF!+#REF!</f>
        <v>#REF!</v>
      </c>
      <c r="AD148" s="580" t="e">
        <f>AD16+#REF!+#REF!+#REF!+#REF!+#REF!+#REF!</f>
        <v>#REF!</v>
      </c>
      <c r="AE148" s="580" t="e">
        <f>AE16+#REF!+#REF!+#REF!+#REF!+#REF!+#REF!+1</f>
        <v>#REF!</v>
      </c>
      <c r="AF148" s="580" t="e">
        <f>AF16+#REF!+#REF!+#REF!+#REF!+#REF!+#REF!</f>
        <v>#REF!</v>
      </c>
      <c r="AG148" s="580" t="e">
        <f>AG16+#REF!+#REF!+#REF!+#REF!+#REF!+#REF!</f>
        <v>#REF!</v>
      </c>
      <c r="AH148" s="580" t="e">
        <f>AH16+#REF!+#REF!+#REF!+#REF!+#REF!+#REF!</f>
        <v>#REF!</v>
      </c>
      <c r="AI148" s="580" t="e">
        <f>AI16+#REF!+#REF!+#REF!+#REF!+#REF!+#REF!</f>
        <v>#REF!</v>
      </c>
      <c r="AJ148" s="580" t="e">
        <f>AJ16+#REF!+#REF!+#REF!+#REF!+#REF!+#REF!</f>
        <v>#REF!</v>
      </c>
      <c r="AK148" s="580" t="e">
        <f>AK16+#REF!+#REF!+#REF!+#REF!+#REF!+#REF!+1</f>
        <v>#REF!</v>
      </c>
      <c r="AL148" s="580" t="e">
        <f>AL16+#REF!+#REF!+#REF!+#REF!+#REF!+#REF!</f>
        <v>#REF!</v>
      </c>
      <c r="AM148" s="580" t="e">
        <f>AM16+#REF!+#REF!+#REF!+#REF!+#REF!+#REF!</f>
        <v>#REF!</v>
      </c>
      <c r="AN148" s="580" t="e">
        <f>AN16+#REF!+#REF!+#REF!+#REF!+#REF!+#REF!+1</f>
        <v>#REF!</v>
      </c>
      <c r="AR148" s="1505"/>
    </row>
    <row r="149" spans="1:44" s="27" customFormat="1" ht="18" customHeight="1" thickBot="1">
      <c r="A149" s="1729"/>
      <c r="B149" s="1729"/>
      <c r="C149" s="1729"/>
      <c r="D149" s="1729"/>
      <c r="E149" s="1729"/>
      <c r="F149" s="1729"/>
      <c r="G149" s="1729"/>
      <c r="H149" s="47"/>
      <c r="I149" s="47"/>
      <c r="J149" s="47"/>
      <c r="K149" s="47"/>
      <c r="L149" s="47"/>
      <c r="M149" s="47"/>
      <c r="N149" s="1777">
        <f>G11+G16+G17+G12+G13+G14+G19+G20+G22+G23+G28+G30+G24+G56</f>
        <v>60</v>
      </c>
      <c r="O149" s="1727"/>
      <c r="P149" s="1726">
        <f>G32+G27+G31+G68+G69+G35+G67+G37+G38+G39+G36+G109+G110+G57</f>
        <v>60</v>
      </c>
      <c r="Q149" s="1727"/>
      <c r="R149" s="1726">
        <f>G25+G70+G71+G40+G41+G42+G43+G44+G45+G46+G47+G111+G112+G58</f>
        <v>60</v>
      </c>
      <c r="S149" s="1727"/>
      <c r="T149" s="1726">
        <f>G26+G48+G49+G50+G51+G52+G53+G59+G72+G73+G113+G114+G62</f>
        <v>60</v>
      </c>
      <c r="U149" s="1727"/>
      <c r="V149" s="1728"/>
      <c r="W149" s="877"/>
      <c r="X149" s="292"/>
      <c r="Y149" s="292"/>
      <c r="Z149" s="292"/>
      <c r="AB149" s="580" t="s">
        <v>362</v>
      </c>
      <c r="AC149" s="580" t="e">
        <f>AC17+AC21+AC39+AC74+#REF!+#REF!+#REF!</f>
        <v>#REF!</v>
      </c>
      <c r="AD149" s="580" t="e">
        <f>AD17+AD21+AD39+AD74+#REF!+#REF!+#REF!</f>
        <v>#REF!</v>
      </c>
      <c r="AE149" s="580" t="e">
        <f>AE17+AE21+AE39+AE74+#REF!+#REF!+#REF!</f>
        <v>#REF!</v>
      </c>
      <c r="AF149" s="580" t="e">
        <f>AF17+AF21+AF39+AF74+#REF!+#REF!+#REF!</f>
        <v>#REF!</v>
      </c>
      <c r="AG149" s="580" t="e">
        <f>AG17+AG21+AG39+AG74+#REF!+#REF!+#REF!</f>
        <v>#REF!</v>
      </c>
      <c r="AH149" s="580" t="e">
        <f>AH17+AH21+AH39+AH74+#REF!+#REF!+#REF!</f>
        <v>#REF!</v>
      </c>
      <c r="AI149" s="580" t="e">
        <f>AI17+AI21+AI39+AI74+#REF!+#REF!+#REF!</f>
        <v>#REF!</v>
      </c>
      <c r="AJ149" s="580" t="e">
        <f>AJ17+AJ21+AJ39+AJ74+#REF!+#REF!+#REF!</f>
        <v>#REF!</v>
      </c>
      <c r="AK149" s="580" t="e">
        <f>AK17+AK21+AK39+AK74+#REF!+#REF!+#REF!</f>
        <v>#REF!</v>
      </c>
      <c r="AL149" s="580" t="e">
        <f>AL17+AL21+AL39+AL74+#REF!+#REF!+#REF!</f>
        <v>#REF!</v>
      </c>
      <c r="AM149" s="580" t="e">
        <f>AM17+AM21+AM39+AM74+#REF!+#REF!+#REF!</f>
        <v>#REF!</v>
      </c>
      <c r="AN149" s="580" t="e">
        <f>AN17+AN21+AN39+AN74+#REF!+#REF!+#REF!</f>
        <v>#REF!</v>
      </c>
      <c r="AR149" s="1505"/>
    </row>
    <row r="150" spans="1:44" s="27" customFormat="1" ht="18" customHeight="1" thickBot="1">
      <c r="A150" s="1773" t="s">
        <v>587</v>
      </c>
      <c r="B150" s="1774"/>
      <c r="C150" s="1774"/>
      <c r="D150" s="1774"/>
      <c r="E150" s="1774"/>
      <c r="F150" s="1774"/>
      <c r="G150" s="1774"/>
      <c r="H150" s="1774"/>
      <c r="I150" s="1774"/>
      <c r="J150" s="1774"/>
      <c r="K150" s="1774"/>
      <c r="L150" s="1774"/>
      <c r="M150" s="1774"/>
      <c r="N150" s="1774"/>
      <c r="O150" s="1774"/>
      <c r="P150" s="1774"/>
      <c r="Q150" s="1774"/>
      <c r="R150" s="1774"/>
      <c r="S150" s="1774"/>
      <c r="T150" s="1774"/>
      <c r="U150" s="1774"/>
      <c r="V150" s="1775"/>
      <c r="W150" s="877"/>
      <c r="X150" s="292"/>
      <c r="Y150" s="292"/>
      <c r="Z150" s="292"/>
      <c r="AB150" s="580"/>
      <c r="AC150" s="580"/>
      <c r="AD150" s="580"/>
      <c r="AE150" s="580"/>
      <c r="AF150" s="580"/>
      <c r="AG150" s="580"/>
      <c r="AH150" s="580"/>
      <c r="AI150" s="580"/>
      <c r="AJ150" s="580"/>
      <c r="AK150" s="580"/>
      <c r="AL150" s="580"/>
      <c r="AM150" s="580"/>
      <c r="AN150" s="580"/>
      <c r="AR150" s="1505"/>
    </row>
    <row r="151" spans="1:44" s="20" customFormat="1" ht="19.5" customHeight="1">
      <c r="A151" s="1416">
        <v>1</v>
      </c>
      <c r="B151" s="1423" t="s">
        <v>41</v>
      </c>
      <c r="C151" s="1416"/>
      <c r="D151" s="1417"/>
      <c r="E151" s="1417"/>
      <c r="F151" s="1429"/>
      <c r="G151" s="1432">
        <f>G152+G153</f>
        <v>13</v>
      </c>
      <c r="H151" s="1425">
        <f aca="true" t="shared" si="42" ref="H151:M151">H152+H153</f>
        <v>390</v>
      </c>
      <c r="I151" s="1418">
        <f t="shared" si="42"/>
        <v>264</v>
      </c>
      <c r="J151" s="1418">
        <f t="shared" si="42"/>
        <v>4</v>
      </c>
      <c r="K151" s="1418">
        <f t="shared" si="42"/>
        <v>0</v>
      </c>
      <c r="L151" s="1418">
        <f t="shared" si="42"/>
        <v>260</v>
      </c>
      <c r="M151" s="1427">
        <f t="shared" si="42"/>
        <v>126</v>
      </c>
      <c r="N151" s="1431"/>
      <c r="O151" s="557"/>
      <c r="P151" s="1419"/>
      <c r="Q151" s="557"/>
      <c r="R151" s="1419"/>
      <c r="S151" s="557"/>
      <c r="T151" s="1419"/>
      <c r="U151" s="557"/>
      <c r="V151" s="1420"/>
      <c r="W151" s="980"/>
      <c r="X151" s="580"/>
      <c r="Y151" s="580"/>
      <c r="Z151" s="580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  <c r="AR151" s="1504"/>
    </row>
    <row r="152" spans="1:44" s="20" customFormat="1" ht="19.5" customHeight="1">
      <c r="A152" s="1421" t="s">
        <v>568</v>
      </c>
      <c r="B152" s="1424" t="s">
        <v>41</v>
      </c>
      <c r="C152" s="1428"/>
      <c r="D152" s="1434" t="s">
        <v>569</v>
      </c>
      <c r="E152" s="981"/>
      <c r="F152" s="1430"/>
      <c r="G152" s="1432">
        <v>7</v>
      </c>
      <c r="H152" s="1426">
        <f>G152*30</f>
        <v>210</v>
      </c>
      <c r="I152" s="981">
        <f>L152+J152</f>
        <v>132</v>
      </c>
      <c r="J152" s="981">
        <v>4</v>
      </c>
      <c r="K152" s="981"/>
      <c r="L152" s="981">
        <v>128</v>
      </c>
      <c r="M152" s="1433">
        <f>H152-I152</f>
        <v>78</v>
      </c>
      <c r="N152" s="1435">
        <v>4</v>
      </c>
      <c r="O152" s="107">
        <v>4</v>
      </c>
      <c r="P152" s="1436"/>
      <c r="Q152" s="107"/>
      <c r="R152" s="1415"/>
      <c r="S152" s="166"/>
      <c r="T152" s="1415"/>
      <c r="U152" s="166"/>
      <c r="V152" s="1422"/>
      <c r="W152" s="980"/>
      <c r="X152" s="580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  <c r="AR152" s="1504"/>
    </row>
    <row r="153" spans="1:44" s="20" customFormat="1" ht="19.5" customHeight="1">
      <c r="A153" s="1421" t="s">
        <v>570</v>
      </c>
      <c r="B153" s="1424" t="s">
        <v>41</v>
      </c>
      <c r="C153" s="1428"/>
      <c r="D153" s="1434" t="s">
        <v>571</v>
      </c>
      <c r="E153" s="981"/>
      <c r="F153" s="1430"/>
      <c r="G153" s="1432">
        <v>6</v>
      </c>
      <c r="H153" s="1426">
        <f>G153*30</f>
        <v>180</v>
      </c>
      <c r="I153" s="981">
        <f>L153+J153</f>
        <v>132</v>
      </c>
      <c r="J153" s="981"/>
      <c r="K153" s="981"/>
      <c r="L153" s="981">
        <v>132</v>
      </c>
      <c r="M153" s="1433">
        <f>H153-I153</f>
        <v>48</v>
      </c>
      <c r="N153" s="1435"/>
      <c r="O153" s="107"/>
      <c r="P153" s="1436">
        <v>4</v>
      </c>
      <c r="Q153" s="107">
        <v>4</v>
      </c>
      <c r="R153" s="1415"/>
      <c r="S153" s="166"/>
      <c r="T153" s="1415"/>
      <c r="U153" s="166"/>
      <c r="V153" s="1422"/>
      <c r="W153" s="980"/>
      <c r="X153" s="580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  <c r="AR153" s="1504"/>
    </row>
    <row r="154" spans="1:44" s="20" customFormat="1" ht="25.5" customHeight="1">
      <c r="A154" s="1421" t="s">
        <v>432</v>
      </c>
      <c r="B154" s="1424" t="s">
        <v>41</v>
      </c>
      <c r="C154" s="1428"/>
      <c r="D154" s="1434" t="s">
        <v>572</v>
      </c>
      <c r="E154" s="981"/>
      <c r="F154" s="1430"/>
      <c r="G154" s="1432"/>
      <c r="H154" s="1472"/>
      <c r="I154" s="981"/>
      <c r="J154" s="981"/>
      <c r="K154" s="981"/>
      <c r="L154" s="981"/>
      <c r="M154" s="1473"/>
      <c r="N154" s="1474"/>
      <c r="O154" s="166"/>
      <c r="P154" s="1415"/>
      <c r="Q154" s="166"/>
      <c r="R154" s="1415" t="s">
        <v>42</v>
      </c>
      <c r="S154" s="1415" t="s">
        <v>42</v>
      </c>
      <c r="T154" s="1415" t="s">
        <v>42</v>
      </c>
      <c r="U154" s="166"/>
      <c r="V154" s="1422"/>
      <c r="W154" s="980"/>
      <c r="X154" s="580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  <c r="AR154" s="1504"/>
    </row>
    <row r="155" spans="1:44" s="20" customFormat="1" ht="33" customHeight="1">
      <c r="A155" s="1449" t="s">
        <v>595</v>
      </c>
      <c r="B155" s="1450" t="s">
        <v>596</v>
      </c>
      <c r="C155" s="934"/>
      <c r="D155" s="1393"/>
      <c r="E155" s="1393"/>
      <c r="F155" s="1451"/>
      <c r="G155" s="1452">
        <f>SUM(G156:G159)</f>
        <v>18</v>
      </c>
      <c r="H155" s="1475">
        <f aca="true" t="shared" si="43" ref="H155:M155">SUM(H156:H159)</f>
        <v>540</v>
      </c>
      <c r="I155" s="1476">
        <f t="shared" si="43"/>
        <v>294</v>
      </c>
      <c r="J155" s="1476"/>
      <c r="K155" s="1476"/>
      <c r="L155" s="1476">
        <f t="shared" si="43"/>
        <v>294</v>
      </c>
      <c r="M155" s="1477">
        <f t="shared" si="43"/>
        <v>246</v>
      </c>
      <c r="N155" s="1453"/>
      <c r="O155" s="983"/>
      <c r="P155" s="1454"/>
      <c r="Q155" s="983"/>
      <c r="R155" s="1454"/>
      <c r="S155" s="1454"/>
      <c r="T155" s="1454"/>
      <c r="U155" s="983"/>
      <c r="V155" s="1455"/>
      <c r="W155" s="980"/>
      <c r="X155" s="580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  <c r="AR155" s="1504"/>
    </row>
    <row r="156" spans="1:44" s="20" customFormat="1" ht="21" customHeight="1">
      <c r="A156" s="1456" t="s">
        <v>597</v>
      </c>
      <c r="B156" s="1457" t="s">
        <v>598</v>
      </c>
      <c r="C156" s="1458">
        <v>2</v>
      </c>
      <c r="D156" s="1459" t="s">
        <v>22</v>
      </c>
      <c r="E156" s="128"/>
      <c r="F156" s="1448"/>
      <c r="G156" s="1460">
        <v>6</v>
      </c>
      <c r="H156" s="1485">
        <f>G156*30</f>
        <v>180</v>
      </c>
      <c r="I156" s="981">
        <f>J156+K156+L156</f>
        <v>99</v>
      </c>
      <c r="J156" s="58"/>
      <c r="K156" s="58"/>
      <c r="L156" s="58">
        <v>99</v>
      </c>
      <c r="M156" s="1005">
        <f>H156-I156</f>
        <v>81</v>
      </c>
      <c r="N156" s="1461">
        <v>3</v>
      </c>
      <c r="O156" s="107">
        <v>3</v>
      </c>
      <c r="P156" s="1436"/>
      <c r="Q156" s="107"/>
      <c r="R156" s="1436"/>
      <c r="S156" s="1436"/>
      <c r="T156" s="1436"/>
      <c r="U156" s="107"/>
      <c r="V156" s="1261"/>
      <c r="W156" s="980"/>
      <c r="X156" s="58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  <c r="AR156" s="1504"/>
    </row>
    <row r="157" spans="1:44" s="20" customFormat="1" ht="20.25" customHeight="1">
      <c r="A157" s="1456" t="s">
        <v>599</v>
      </c>
      <c r="B157" s="1457" t="s">
        <v>598</v>
      </c>
      <c r="C157" s="1458">
        <v>4</v>
      </c>
      <c r="D157" s="1459" t="s">
        <v>45</v>
      </c>
      <c r="E157" s="128"/>
      <c r="F157" s="1448"/>
      <c r="G157" s="1460">
        <v>6</v>
      </c>
      <c r="H157" s="1485">
        <f>G157*30</f>
        <v>180</v>
      </c>
      <c r="I157" s="1338">
        <f>J157+K157+L157</f>
        <v>99</v>
      </c>
      <c r="J157" s="58"/>
      <c r="K157" s="58"/>
      <c r="L157" s="58">
        <v>99</v>
      </c>
      <c r="M157" s="1005">
        <f>H157-I157</f>
        <v>81</v>
      </c>
      <c r="N157" s="1461"/>
      <c r="O157" s="107"/>
      <c r="P157" s="1436">
        <v>3</v>
      </c>
      <c r="Q157" s="107">
        <v>3</v>
      </c>
      <c r="R157" s="1436"/>
      <c r="S157" s="1436"/>
      <c r="T157" s="1436"/>
      <c r="U157" s="107"/>
      <c r="V157" s="1261"/>
      <c r="W157" s="980"/>
      <c r="X157" s="58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  <c r="AR157" s="1504"/>
    </row>
    <row r="158" spans="1:44" s="20" customFormat="1" ht="21.75" customHeight="1">
      <c r="A158" s="1456" t="s">
        <v>600</v>
      </c>
      <c r="B158" s="1457" t="s">
        <v>598</v>
      </c>
      <c r="C158" s="1458">
        <v>6</v>
      </c>
      <c r="D158" s="1459" t="s">
        <v>47</v>
      </c>
      <c r="E158" s="128"/>
      <c r="F158" s="1448"/>
      <c r="G158" s="1460">
        <v>4</v>
      </c>
      <c r="H158" s="1485">
        <f>G158*30</f>
        <v>120</v>
      </c>
      <c r="I158" s="1338">
        <f>J158+K158+L158</f>
        <v>66</v>
      </c>
      <c r="J158" s="58"/>
      <c r="K158" s="58"/>
      <c r="L158" s="58">
        <v>66</v>
      </c>
      <c r="M158" s="1005">
        <f>H158-I158</f>
        <v>54</v>
      </c>
      <c r="N158" s="1461"/>
      <c r="O158" s="107"/>
      <c r="P158" s="1436"/>
      <c r="Q158" s="107"/>
      <c r="R158" s="1436">
        <v>2</v>
      </c>
      <c r="S158" s="1436">
        <v>2</v>
      </c>
      <c r="T158" s="1436"/>
      <c r="U158" s="107"/>
      <c r="V158" s="1261"/>
      <c r="W158" s="980"/>
      <c r="X158" s="58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  <c r="AR158" s="1504"/>
    </row>
    <row r="159" spans="1:44" s="20" customFormat="1" ht="23.25" customHeight="1" thickBot="1">
      <c r="A159" s="1462" t="s">
        <v>601</v>
      </c>
      <c r="B159" s="1463" t="s">
        <v>598</v>
      </c>
      <c r="C159" s="1464">
        <v>7</v>
      </c>
      <c r="D159" s="1465"/>
      <c r="E159" s="334"/>
      <c r="F159" s="1466"/>
      <c r="G159" s="1467">
        <v>2</v>
      </c>
      <c r="H159" s="1486">
        <f>G159*30</f>
        <v>60</v>
      </c>
      <c r="I159" s="1487">
        <f>J159+K159+L159</f>
        <v>30</v>
      </c>
      <c r="J159" s="237"/>
      <c r="K159" s="237"/>
      <c r="L159" s="237">
        <v>30</v>
      </c>
      <c r="M159" s="1468">
        <f>H159-I159</f>
        <v>30</v>
      </c>
      <c r="N159" s="1469"/>
      <c r="O159" s="116"/>
      <c r="P159" s="1470"/>
      <c r="Q159" s="116"/>
      <c r="R159" s="1470"/>
      <c r="S159" s="1470"/>
      <c r="T159" s="1470">
        <v>2</v>
      </c>
      <c r="U159" s="116"/>
      <c r="V159" s="1471"/>
      <c r="W159" s="980"/>
      <c r="X159" s="580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  <c r="AR159" s="1504"/>
    </row>
    <row r="160" spans="1:44" s="27" customFormat="1" ht="26.2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354"/>
      <c r="O160" s="864"/>
      <c r="P160" s="354"/>
      <c r="Q160" s="864"/>
      <c r="R160" s="354"/>
      <c r="S160" s="864"/>
      <c r="T160" s="354"/>
      <c r="U160" s="864"/>
      <c r="V160" s="864"/>
      <c r="W160" s="292"/>
      <c r="X160" s="292"/>
      <c r="Y160" s="292"/>
      <c r="Z160" s="292"/>
      <c r="AB160" s="844"/>
      <c r="AC160" s="845"/>
      <c r="AD160" s="845"/>
      <c r="AE160" s="845"/>
      <c r="AF160" s="845"/>
      <c r="AG160" s="845"/>
      <c r="AH160" s="845"/>
      <c r="AI160" s="845"/>
      <c r="AJ160" s="845"/>
      <c r="AK160" s="845"/>
      <c r="AL160" s="845"/>
      <c r="AM160" s="845"/>
      <c r="AN160" s="845"/>
      <c r="AR160" s="1141"/>
    </row>
    <row r="161" spans="1:44" s="27" customFormat="1" ht="18" customHeight="1">
      <c r="A161" s="233"/>
      <c r="B161" s="1447" t="s">
        <v>136</v>
      </c>
      <c r="C161" s="1447"/>
      <c r="D161" s="1668"/>
      <c r="E161" s="1668"/>
      <c r="F161" s="1669"/>
      <c r="G161" s="1669"/>
      <c r="H161" s="1447"/>
      <c r="I161" s="1670" t="s">
        <v>628</v>
      </c>
      <c r="J161" s="1799"/>
      <c r="K161" s="1799"/>
      <c r="L161" s="47"/>
      <c r="M161" s="47"/>
      <c r="N161" s="20"/>
      <c r="O161" s="20"/>
      <c r="P161" s="20"/>
      <c r="Q161" s="20"/>
      <c r="R161" s="20"/>
      <c r="S161" s="20"/>
      <c r="T161" s="20"/>
      <c r="U161" s="20"/>
      <c r="V161" s="231"/>
      <c r="W161" s="846">
        <f>SUMIF(W15:W148,"а",$G15:$G148)</f>
        <v>13.5</v>
      </c>
      <c r="X161" s="846">
        <f>SUMIF(X15:X148,"а",$G15:$G148)</f>
        <v>20.5</v>
      </c>
      <c r="Y161" s="846">
        <f>SUMIF(Y15:Y148,"а",$G15:$G148)-3</f>
        <v>28.5</v>
      </c>
      <c r="Z161" s="846">
        <f>SUMIF(Z15:Z148,"а",$G15:$G148)-0.85</f>
        <v>46.15</v>
      </c>
      <c r="AB161" s="844" t="s">
        <v>363</v>
      </c>
      <c r="AC161" s="845" t="e">
        <f>#REF!+AC22+AC35+AC81+AC113+#REF!+#REF!</f>
        <v>#REF!</v>
      </c>
      <c r="AD161" s="845" t="e">
        <f>#REF!+AD22+AD35+AD81+AD113+#REF!+#REF!</f>
        <v>#REF!</v>
      </c>
      <c r="AE161" s="845" t="e">
        <f>#REF!+AE22+AE35+AE81+AE113+#REF!+#REF!</f>
        <v>#REF!</v>
      </c>
      <c r="AF161" s="845" t="e">
        <f>#REF!+AF22+AF35+AF81+AF113+#REF!+#REF!</f>
        <v>#REF!</v>
      </c>
      <c r="AG161" s="845" t="e">
        <f>#REF!+AG22+AG35+AG81+AG113+#REF!+#REF!</f>
        <v>#REF!</v>
      </c>
      <c r="AH161" s="845" t="e">
        <f>#REF!+AH22+AH35+AH81+AH113+#REF!+#REF!</f>
        <v>#REF!</v>
      </c>
      <c r="AI161" s="845" t="e">
        <f>#REF!+AI22+AI35+AI81+AI113+#REF!+#REF!</f>
        <v>#REF!</v>
      </c>
      <c r="AJ161" s="845" t="e">
        <f>#REF!+AJ22+AJ35+AJ81+AJ113+#REF!+#REF!</f>
        <v>#REF!</v>
      </c>
      <c r="AK161" s="845" t="e">
        <f>#REF!+AK22+AK35+AK81+AK113+#REF!+#REF!</f>
        <v>#REF!</v>
      </c>
      <c r="AL161" s="845" t="e">
        <f>#REF!+AL22+AL35+AL81+AL113+#REF!+#REF!</f>
        <v>#REF!</v>
      </c>
      <c r="AM161" s="845" t="e">
        <f>#REF!+AM22+AM35+AM81+AM113+#REF!+#REF!</f>
        <v>#REF!</v>
      </c>
      <c r="AN161" s="845" t="e">
        <f>#REF!+AN22+AN35+AN81+AN113+#REF!+#REF!</f>
        <v>#REF!</v>
      </c>
      <c r="AR161" s="1141"/>
    </row>
    <row r="162" spans="1:44" s="27" customFormat="1" ht="18" customHeight="1">
      <c r="A162" s="233"/>
      <c r="B162" s="1447"/>
      <c r="C162" s="1447"/>
      <c r="D162" s="1447"/>
      <c r="E162" s="1447"/>
      <c r="F162" s="1447"/>
      <c r="G162" s="1447"/>
      <c r="H162" s="1447"/>
      <c r="I162" s="1447"/>
      <c r="J162" s="1447"/>
      <c r="K162" s="1447"/>
      <c r="L162" s="47"/>
      <c r="M162" s="47"/>
      <c r="N162" s="231"/>
      <c r="O162" s="231"/>
      <c r="P162" s="231"/>
      <c r="Q162" s="231"/>
      <c r="R162" s="231"/>
      <c r="S162" s="843"/>
      <c r="T162" s="231"/>
      <c r="U162" s="843"/>
      <c r="V162" s="231"/>
      <c r="AR162" s="1141"/>
    </row>
    <row r="163" spans="1:44" s="27" customFormat="1" ht="18" customHeight="1">
      <c r="A163" s="233"/>
      <c r="B163" s="1447" t="s">
        <v>429</v>
      </c>
      <c r="C163" s="1447"/>
      <c r="D163" s="1668"/>
      <c r="E163" s="1668"/>
      <c r="F163" s="1669"/>
      <c r="G163" s="1669"/>
      <c r="H163" s="1447"/>
      <c r="I163" s="1670" t="s">
        <v>605</v>
      </c>
      <c r="J163" s="1671"/>
      <c r="K163" s="1671"/>
      <c r="L163" s="47"/>
      <c r="M163" s="47"/>
      <c r="N163" s="231"/>
      <c r="O163" s="231"/>
      <c r="P163" s="231"/>
      <c r="Q163" s="231"/>
      <c r="R163" s="231"/>
      <c r="S163" s="231"/>
      <c r="T163" s="231"/>
      <c r="U163" s="231"/>
      <c r="V163" s="231"/>
      <c r="AR163" s="1141"/>
    </row>
    <row r="164" spans="1:44" s="27" customFormat="1" ht="12.75" customHeight="1">
      <c r="A164" s="49"/>
      <c r="B164" s="49"/>
      <c r="C164" s="50"/>
      <c r="D164" s="50"/>
      <c r="E164" s="50"/>
      <c r="F164" s="50"/>
      <c r="G164" s="51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1"/>
      <c r="V164" s="52"/>
      <c r="AR164" s="1141"/>
    </row>
    <row r="165" spans="1:44" s="27" customFormat="1" ht="18" customHeight="1">
      <c r="A165" s="233"/>
      <c r="B165" s="1447" t="s">
        <v>602</v>
      </c>
      <c r="C165" s="1447"/>
      <c r="D165" s="1668"/>
      <c r="E165" s="1668"/>
      <c r="F165" s="1669"/>
      <c r="G165" s="1669"/>
      <c r="H165" s="1447"/>
      <c r="I165" s="1670" t="s">
        <v>606</v>
      </c>
      <c r="J165" s="1671"/>
      <c r="K165" s="1671"/>
      <c r="L165" s="47"/>
      <c r="M165" s="47"/>
      <c r="N165" s="231"/>
      <c r="O165" s="231"/>
      <c r="P165" s="231"/>
      <c r="Q165" s="231"/>
      <c r="R165" s="231"/>
      <c r="S165" s="231"/>
      <c r="T165" s="231"/>
      <c r="U165" s="231"/>
      <c r="V165" s="231"/>
      <c r="AR165" s="1141"/>
    </row>
    <row r="166" spans="3:26" ht="18.75">
      <c r="C166" s="74"/>
      <c r="D166" s="354"/>
      <c r="E166" s="355"/>
      <c r="F166" s="74"/>
      <c r="G166" s="354"/>
      <c r="Y166" s="5" t="s">
        <v>354</v>
      </c>
      <c r="Z166" s="5">
        <f>Z165-0.65-0.2</f>
        <v>-0.8500000000000001</v>
      </c>
    </row>
    <row r="167" spans="3:7" ht="18.75">
      <c r="C167" s="74"/>
      <c r="D167" s="355"/>
      <c r="E167" s="355"/>
      <c r="F167" s="74"/>
      <c r="G167" s="354"/>
    </row>
    <row r="168" spans="1:44" ht="18.75">
      <c r="A168" s="74"/>
      <c r="B168" s="355"/>
      <c r="C168" s="355"/>
      <c r="D168" s="74"/>
      <c r="E168" s="354"/>
      <c r="G168" s="20"/>
      <c r="H168" s="20"/>
      <c r="K168" s="231"/>
      <c r="M168" s="20"/>
      <c r="U168" s="5"/>
      <c r="V168" s="5"/>
      <c r="AP168" s="1142"/>
      <c r="AR168" s="5"/>
    </row>
    <row r="169" spans="1:44" ht="18.75">
      <c r="A169" s="74"/>
      <c r="B169" s="291"/>
      <c r="C169" s="1388"/>
      <c r="D169" s="1388"/>
      <c r="E169" s="355"/>
      <c r="G169" s="20"/>
      <c r="H169" s="20"/>
      <c r="K169" s="231"/>
      <c r="M169" s="20"/>
      <c r="U169" s="5"/>
      <c r="V169" s="5"/>
      <c r="AP169" s="1142"/>
      <c r="AR169" s="5"/>
    </row>
    <row r="170" spans="1:53" ht="18.75">
      <c r="A170" s="74"/>
      <c r="B170" s="291"/>
      <c r="C170" s="1388"/>
      <c r="D170" s="1388"/>
      <c r="E170" s="354"/>
      <c r="G170" s="20"/>
      <c r="H170" s="20"/>
      <c r="K170" s="231"/>
      <c r="M170" s="20"/>
      <c r="U170" s="5"/>
      <c r="V170" s="5"/>
      <c r="AP170" s="1142"/>
      <c r="AR170" s="5"/>
      <c r="AT170" s="1666"/>
      <c r="AU170" s="1666"/>
      <c r="AV170" s="1666"/>
      <c r="AW170" s="1666"/>
      <c r="AX170" s="1666"/>
      <c r="AY170" s="1666"/>
      <c r="AZ170" s="1666"/>
      <c r="BA170" s="1666"/>
    </row>
    <row r="171" spans="1:53" ht="18.75">
      <c r="A171" s="74"/>
      <c r="B171" s="291"/>
      <c r="C171" s="1388"/>
      <c r="D171" s="1388"/>
      <c r="E171" s="355"/>
      <c r="G171" s="20"/>
      <c r="H171" s="20"/>
      <c r="K171" s="231"/>
      <c r="M171" s="20"/>
      <c r="U171" s="5"/>
      <c r="V171" s="5"/>
      <c r="AP171" s="1142"/>
      <c r="AR171" s="5"/>
      <c r="AT171" s="7"/>
      <c r="AU171" s="7"/>
      <c r="AV171" s="7"/>
      <c r="AW171" s="7"/>
      <c r="AX171" s="7"/>
      <c r="AY171" s="7"/>
      <c r="AZ171" s="7"/>
      <c r="BA171" s="7"/>
    </row>
    <row r="172" spans="1:50" ht="18.75">
      <c r="A172" s="74"/>
      <c r="B172" s="291"/>
      <c r="C172" s="1388"/>
      <c r="D172" s="1388"/>
      <c r="E172" s="355"/>
      <c r="G172" s="20"/>
      <c r="H172" s="20"/>
      <c r="K172" s="231"/>
      <c r="M172" s="20"/>
      <c r="U172" s="5"/>
      <c r="V172" s="5"/>
      <c r="AP172" s="1142"/>
      <c r="AR172" s="5"/>
      <c r="AT172" s="1502"/>
      <c r="AU172" s="1502"/>
      <c r="AV172" s="1502"/>
      <c r="AW172" s="1502"/>
      <c r="AX172" s="1502"/>
    </row>
    <row r="173" spans="1:50" ht="18.75">
      <c r="A173" s="74"/>
      <c r="B173" s="291"/>
      <c r="C173" s="1388"/>
      <c r="D173" s="1389"/>
      <c r="E173" s="355"/>
      <c r="G173" s="20"/>
      <c r="H173" s="20"/>
      <c r="K173" s="231"/>
      <c r="M173" s="20"/>
      <c r="U173" s="5"/>
      <c r="V173" s="5"/>
      <c r="AP173" s="1142"/>
      <c r="AR173" s="5"/>
      <c r="AT173" s="1502"/>
      <c r="AU173" s="1502"/>
      <c r="AV173" s="1502"/>
      <c r="AW173" s="1502"/>
      <c r="AX173" s="1502"/>
    </row>
    <row r="174" spans="1:50" ht="18.75">
      <c r="A174" s="74"/>
      <c r="B174" s="1437"/>
      <c r="C174" s="1388"/>
      <c r="D174" s="1388"/>
      <c r="E174" s="354"/>
      <c r="G174" s="20"/>
      <c r="H174" s="20"/>
      <c r="K174" s="231"/>
      <c r="M174" s="20"/>
      <c r="U174" s="5"/>
      <c r="V174" s="5"/>
      <c r="AP174" s="1142"/>
      <c r="AR174" s="5"/>
      <c r="AT174" s="1502"/>
      <c r="AU174" s="1502"/>
      <c r="AV174" s="1502"/>
      <c r="AW174" s="1502"/>
      <c r="AX174" s="1502"/>
    </row>
    <row r="175" spans="1:50" ht="18.75">
      <c r="A175" s="74"/>
      <c r="B175" s="291"/>
      <c r="C175" s="1388"/>
      <c r="D175" s="1388"/>
      <c r="E175" s="355"/>
      <c r="G175" s="20"/>
      <c r="H175" s="20"/>
      <c r="K175" s="231"/>
      <c r="M175" s="20"/>
      <c r="U175" s="5"/>
      <c r="V175" s="5"/>
      <c r="AP175" s="1142"/>
      <c r="AR175" s="5"/>
      <c r="AW175" s="1503"/>
      <c r="AX175" s="1502"/>
    </row>
    <row r="176" spans="2:50" ht="18.75">
      <c r="B176" s="291"/>
      <c r="C176" s="1388"/>
      <c r="D176" s="1389"/>
      <c r="E176" s="355"/>
      <c r="F176" s="74"/>
      <c r="G176" s="355"/>
      <c r="AU176" s="1502"/>
      <c r="AV176" s="1502"/>
      <c r="AW176" s="1502"/>
      <c r="AX176" s="1502"/>
    </row>
    <row r="177" spans="2:50" ht="18.75">
      <c r="B177" s="291"/>
      <c r="C177" s="1387"/>
      <c r="D177" s="1387"/>
      <c r="E177" s="355"/>
      <c r="F177" s="74"/>
      <c r="G177" s="355"/>
      <c r="AU177" s="1502"/>
      <c r="AV177" s="1502"/>
      <c r="AW177" s="1502"/>
      <c r="AX177" s="1502"/>
    </row>
    <row r="178" spans="2:50" ht="18.75">
      <c r="B178" s="291"/>
      <c r="C178" s="1388"/>
      <c r="D178" s="1388"/>
      <c r="E178" s="355"/>
      <c r="F178" s="74"/>
      <c r="G178" s="355"/>
      <c r="AT178" s="1503"/>
      <c r="AU178" s="1503"/>
      <c r="AV178" s="1503"/>
      <c r="AW178" s="1503"/>
      <c r="AX178" s="1503"/>
    </row>
    <row r="179" spans="2:4" ht="18.75">
      <c r="B179" s="1437"/>
      <c r="C179" s="1388"/>
      <c r="D179" s="1388"/>
    </row>
    <row r="180" spans="2:4" ht="18.75">
      <c r="B180" s="291"/>
      <c r="C180" s="1387"/>
      <c r="D180" s="1388"/>
    </row>
  </sheetData>
  <sheetProtection/>
  <mergeCells count="113">
    <mergeCell ref="N2:V2"/>
    <mergeCell ref="N3:O4"/>
    <mergeCell ref="P3:Q4"/>
    <mergeCell ref="R3:S4"/>
    <mergeCell ref="T3:V4"/>
    <mergeCell ref="J4:L4"/>
    <mergeCell ref="D163:G163"/>
    <mergeCell ref="I163:K163"/>
    <mergeCell ref="H147:M147"/>
    <mergeCell ref="H148:M148"/>
    <mergeCell ref="A143:F144"/>
    <mergeCell ref="B2:B7"/>
    <mergeCell ref="J5:J7"/>
    <mergeCell ref="H145:M145"/>
    <mergeCell ref="D161:G161"/>
    <mergeCell ref="I161:K161"/>
    <mergeCell ref="A150:V150"/>
    <mergeCell ref="P149:Q149"/>
    <mergeCell ref="A67:B67"/>
    <mergeCell ref="N149:O149"/>
    <mergeCell ref="H146:M146"/>
    <mergeCell ref="A68:B68"/>
    <mergeCell ref="A114:B114"/>
    <mergeCell ref="A142:B142"/>
    <mergeCell ref="A115:B115"/>
    <mergeCell ref="A1:V1"/>
    <mergeCell ref="M3:M7"/>
    <mergeCell ref="N6:V6"/>
    <mergeCell ref="H2:M2"/>
    <mergeCell ref="E5:E7"/>
    <mergeCell ref="E4:F4"/>
    <mergeCell ref="A2:A7"/>
    <mergeCell ref="C2:F3"/>
    <mergeCell ref="I3:L3"/>
    <mergeCell ref="D4:D7"/>
    <mergeCell ref="A34:V34"/>
    <mergeCell ref="I4:I7"/>
    <mergeCell ref="A33:B33"/>
    <mergeCell ref="A109:B109"/>
    <mergeCell ref="A113:B113"/>
    <mergeCell ref="A140:B140"/>
    <mergeCell ref="A69:B69"/>
    <mergeCell ref="A110:B110"/>
    <mergeCell ref="A63:B63"/>
    <mergeCell ref="A65:V65"/>
    <mergeCell ref="A61:V61"/>
    <mergeCell ref="A55:V55"/>
    <mergeCell ref="T149:V149"/>
    <mergeCell ref="AF69:AH69"/>
    <mergeCell ref="A149:G149"/>
    <mergeCell ref="G143:G144"/>
    <mergeCell ref="R149:S149"/>
    <mergeCell ref="H143:M143"/>
    <mergeCell ref="A70:B70"/>
    <mergeCell ref="AF144:AH144"/>
    <mergeCell ref="AL7:AN8"/>
    <mergeCell ref="AC14:AE14"/>
    <mergeCell ref="AF14:AH14"/>
    <mergeCell ref="AC37:AE37"/>
    <mergeCell ref="AI14:AK14"/>
    <mergeCell ref="AL14:AN14"/>
    <mergeCell ref="AF37:AH37"/>
    <mergeCell ref="AI37:AK37"/>
    <mergeCell ref="AL37:AN37"/>
    <mergeCell ref="AC7:AE8"/>
    <mergeCell ref="AI7:AK8"/>
    <mergeCell ref="A10:V10"/>
    <mergeCell ref="L5:L7"/>
    <mergeCell ref="F5:F7"/>
    <mergeCell ref="K5:K7"/>
    <mergeCell ref="G2:G7"/>
    <mergeCell ref="H3:H7"/>
    <mergeCell ref="AF7:AH8"/>
    <mergeCell ref="A9:V9"/>
    <mergeCell ref="C4:C7"/>
    <mergeCell ref="AL50:AN50"/>
    <mergeCell ref="AF50:AH50"/>
    <mergeCell ref="AC50:AE50"/>
    <mergeCell ref="A73:B73"/>
    <mergeCell ref="H62:M62"/>
    <mergeCell ref="A66:V66"/>
    <mergeCell ref="A64:B64"/>
    <mergeCell ref="I63:M63"/>
    <mergeCell ref="AL69:AN69"/>
    <mergeCell ref="A54:B54"/>
    <mergeCell ref="AC69:AE69"/>
    <mergeCell ref="A141:V141"/>
    <mergeCell ref="A72:B72"/>
    <mergeCell ref="A112:B112"/>
    <mergeCell ref="A74:B74"/>
    <mergeCell ref="N143:O143"/>
    <mergeCell ref="P143:Q143"/>
    <mergeCell ref="A111:B111"/>
    <mergeCell ref="AT6:AU6"/>
    <mergeCell ref="AV6:AW6"/>
    <mergeCell ref="AX6:AY6"/>
    <mergeCell ref="AZ6:BA6"/>
    <mergeCell ref="R143:S143"/>
    <mergeCell ref="T143:V143"/>
    <mergeCell ref="A108:V108"/>
    <mergeCell ref="A71:B71"/>
    <mergeCell ref="AI69:AK69"/>
    <mergeCell ref="AI50:AK50"/>
    <mergeCell ref="AT170:AU170"/>
    <mergeCell ref="AV170:AW170"/>
    <mergeCell ref="AX170:AY170"/>
    <mergeCell ref="AZ170:BA170"/>
    <mergeCell ref="AL144:AN144"/>
    <mergeCell ref="D165:G165"/>
    <mergeCell ref="I165:K165"/>
    <mergeCell ref="AI144:AK144"/>
    <mergeCell ref="H144:M144"/>
    <mergeCell ref="AC144:AE144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57" r:id="rId1"/>
  <rowBreaks count="3" manualBreakCount="3">
    <brk id="44" max="42" man="1"/>
    <brk id="89" max="42" man="1"/>
    <brk id="131" max="4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365</v>
      </c>
      <c r="C12">
        <v>4</v>
      </c>
    </row>
    <row r="13" spans="2:3" ht="12.75">
      <c r="B13" t="s">
        <v>366</v>
      </c>
      <c r="C13">
        <v>4</v>
      </c>
    </row>
    <row r="14" spans="2:3" ht="12.75">
      <c r="B14" t="s">
        <v>367</v>
      </c>
      <c r="C14">
        <v>5</v>
      </c>
    </row>
    <row r="15" spans="2:3" ht="12.75">
      <c r="B15" t="s">
        <v>368</v>
      </c>
      <c r="C15">
        <v>6</v>
      </c>
    </row>
    <row r="16" spans="2:3" ht="12.75">
      <c r="B16" t="s">
        <v>369</v>
      </c>
      <c r="C16">
        <v>1.5</v>
      </c>
    </row>
    <row r="17" spans="2:3" ht="12.75">
      <c r="B17" t="s">
        <v>370</v>
      </c>
      <c r="C17">
        <v>1</v>
      </c>
    </row>
    <row r="18" spans="2:3" ht="12.75">
      <c r="B18" t="s">
        <v>371</v>
      </c>
      <c r="C18">
        <v>4</v>
      </c>
    </row>
    <row r="19" spans="2:3" ht="12.75">
      <c r="B19" t="s">
        <v>372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748" t="s">
        <v>300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W1" s="1748"/>
      <c r="X1" s="1748"/>
      <c r="Y1" s="1748"/>
    </row>
    <row r="2" spans="1:25" s="7" customFormat="1" ht="19.5" customHeight="1" thickBot="1">
      <c r="A2" s="1809" t="s">
        <v>25</v>
      </c>
      <c r="B2" s="1812" t="s">
        <v>26</v>
      </c>
      <c r="C2" s="1766" t="s">
        <v>144</v>
      </c>
      <c r="D2" s="1767"/>
      <c r="E2" s="1767"/>
      <c r="F2" s="1768"/>
      <c r="G2" s="1717" t="s">
        <v>27</v>
      </c>
      <c r="H2" s="1756" t="s">
        <v>148</v>
      </c>
      <c r="I2" s="1756"/>
      <c r="J2" s="1756"/>
      <c r="K2" s="1756"/>
      <c r="L2" s="1756"/>
      <c r="M2" s="1757"/>
      <c r="N2" s="1815" t="s">
        <v>152</v>
      </c>
      <c r="O2" s="1816"/>
      <c r="P2" s="1816"/>
      <c r="Q2" s="1816"/>
      <c r="R2" s="1816"/>
      <c r="S2" s="1816"/>
      <c r="T2" s="1816"/>
      <c r="U2" s="1816"/>
      <c r="V2" s="1816"/>
      <c r="W2" s="1816"/>
      <c r="X2" s="1816"/>
      <c r="Y2" s="1817"/>
    </row>
    <row r="3" spans="1:25" s="7" customFormat="1" ht="19.5" customHeight="1">
      <c r="A3" s="1810"/>
      <c r="B3" s="1813"/>
      <c r="C3" s="1769"/>
      <c r="D3" s="1770"/>
      <c r="E3" s="1770"/>
      <c r="F3" s="1771"/>
      <c r="G3" s="1718"/>
      <c r="H3" s="1721" t="s">
        <v>28</v>
      </c>
      <c r="I3" s="1813" t="s">
        <v>149</v>
      </c>
      <c r="J3" s="1818"/>
      <c r="K3" s="1818"/>
      <c r="L3" s="1818"/>
      <c r="M3" s="1749" t="s">
        <v>29</v>
      </c>
      <c r="N3" s="1724" t="s">
        <v>32</v>
      </c>
      <c r="O3" s="1709"/>
      <c r="P3" s="1709"/>
      <c r="Q3" s="1709" t="s">
        <v>33</v>
      </c>
      <c r="R3" s="1709"/>
      <c r="S3" s="1709"/>
      <c r="T3" s="1709" t="s">
        <v>34</v>
      </c>
      <c r="U3" s="1709"/>
      <c r="V3" s="1709"/>
      <c r="W3" s="1709" t="s">
        <v>35</v>
      </c>
      <c r="X3" s="1709"/>
      <c r="Y3" s="1723"/>
    </row>
    <row r="4" spans="1:25" s="7" customFormat="1" ht="19.5" customHeight="1">
      <c r="A4" s="1810"/>
      <c r="B4" s="1813"/>
      <c r="C4" s="1713" t="s">
        <v>142</v>
      </c>
      <c r="D4" s="1713" t="s">
        <v>143</v>
      </c>
      <c r="E4" s="1761" t="s">
        <v>145</v>
      </c>
      <c r="F4" s="1762"/>
      <c r="G4" s="1718"/>
      <c r="H4" s="1721"/>
      <c r="I4" s="1738" t="s">
        <v>21</v>
      </c>
      <c r="J4" s="1806" t="s">
        <v>150</v>
      </c>
      <c r="K4" s="1806"/>
      <c r="L4" s="1806"/>
      <c r="M4" s="1750"/>
      <c r="N4" s="1683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97"/>
    </row>
    <row r="5" spans="1:25" s="7" customFormat="1" ht="19.5" customHeight="1">
      <c r="A5" s="1810"/>
      <c r="B5" s="1813"/>
      <c r="C5" s="1721"/>
      <c r="D5" s="1721"/>
      <c r="E5" s="1758" t="s">
        <v>146</v>
      </c>
      <c r="F5" s="1715" t="s">
        <v>147</v>
      </c>
      <c r="G5" s="1719"/>
      <c r="H5" s="1721"/>
      <c r="I5" s="1739"/>
      <c r="J5" s="1713" t="s">
        <v>30</v>
      </c>
      <c r="K5" s="1713" t="s">
        <v>151</v>
      </c>
      <c r="L5" s="1713" t="s">
        <v>31</v>
      </c>
      <c r="M5" s="1751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1810"/>
      <c r="B6" s="1813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819" t="s">
        <v>133</v>
      </c>
      <c r="O6" s="1813"/>
      <c r="P6" s="1813"/>
      <c r="Q6" s="1813"/>
      <c r="R6" s="1813"/>
      <c r="S6" s="1813"/>
      <c r="T6" s="1813"/>
      <c r="U6" s="1813"/>
      <c r="V6" s="1813"/>
      <c r="W6" s="1813"/>
      <c r="X6" s="1813"/>
      <c r="Y6" s="1820"/>
    </row>
    <row r="7" spans="1:25" s="7" customFormat="1" ht="49.5" customHeight="1" thickBot="1">
      <c r="A7" s="1811"/>
      <c r="B7" s="1814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1710" t="s">
        <v>253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1"/>
      <c r="Y9" s="1712"/>
    </row>
    <row r="10" spans="1:25" s="7" customFormat="1" ht="19.5" customHeight="1" hidden="1" thickBot="1">
      <c r="A10" s="1821" t="s">
        <v>113</v>
      </c>
      <c r="B10" s="1822"/>
      <c r="C10" s="1822"/>
      <c r="D10" s="1822"/>
      <c r="E10" s="1822"/>
      <c r="F10" s="1822"/>
      <c r="G10" s="1822"/>
      <c r="H10" s="1822"/>
      <c r="I10" s="1822"/>
      <c r="J10" s="1822"/>
      <c r="K10" s="1822"/>
      <c r="L10" s="1822"/>
      <c r="M10" s="1822"/>
      <c r="N10" s="1823"/>
      <c r="O10" s="1823"/>
      <c r="P10" s="1823"/>
      <c r="Q10" s="1823"/>
      <c r="R10" s="1823"/>
      <c r="S10" s="1823"/>
      <c r="T10" s="1823"/>
      <c r="U10" s="1823"/>
      <c r="V10" s="1823"/>
      <c r="W10" s="1823"/>
      <c r="X10" s="1823"/>
      <c r="Y10" s="1824"/>
    </row>
    <row r="11" spans="1:25" s="7" customFormat="1" ht="19.5" customHeight="1" hidden="1">
      <c r="A11" s="207" t="s">
        <v>156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153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154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155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257</v>
      </c>
      <c r="B15" s="423" t="s">
        <v>258</v>
      </c>
      <c r="C15" s="418"/>
      <c r="D15" s="419" t="s">
        <v>259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260</v>
      </c>
      <c r="R15" s="418" t="s">
        <v>260</v>
      </c>
      <c r="S15" s="418" t="s">
        <v>260</v>
      </c>
      <c r="T15" s="418" t="s">
        <v>260</v>
      </c>
      <c r="U15" s="418" t="s">
        <v>260</v>
      </c>
      <c r="V15" s="418" t="s">
        <v>260</v>
      </c>
      <c r="W15" s="418" t="s">
        <v>260</v>
      </c>
      <c r="X15" s="418" t="s">
        <v>260</v>
      </c>
      <c r="Y15" s="558"/>
    </row>
    <row r="16" spans="1:25" s="13" customFormat="1" ht="19.5" customHeight="1" hidden="1">
      <c r="A16" s="631" t="s">
        <v>261</v>
      </c>
      <c r="B16" s="632" t="s">
        <v>258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157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158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159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160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1707" t="s">
        <v>43</v>
      </c>
      <c r="B21" s="1825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161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162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163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164</v>
      </c>
      <c r="B25" s="537" t="s">
        <v>41</v>
      </c>
      <c r="C25" s="548"/>
      <c r="D25" s="595" t="s">
        <v>294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165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166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167</v>
      </c>
      <c r="B28" s="537" t="s">
        <v>41</v>
      </c>
      <c r="C28" s="548"/>
      <c r="D28" s="595" t="s">
        <v>295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168</v>
      </c>
      <c r="B29" s="537" t="s">
        <v>41</v>
      </c>
      <c r="C29" s="548"/>
      <c r="D29" s="596" t="s">
        <v>296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1826" t="s">
        <v>297</v>
      </c>
      <c r="B30" s="1827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1828"/>
      <c r="B31" s="1829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1707" t="s">
        <v>43</v>
      </c>
      <c r="B32" s="1825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1707" t="s">
        <v>114</v>
      </c>
      <c r="B33" s="1825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1830" t="s">
        <v>115</v>
      </c>
      <c r="B34" s="1822"/>
      <c r="C34" s="1822"/>
      <c r="D34" s="1822"/>
      <c r="E34" s="1822"/>
      <c r="F34" s="1822"/>
      <c r="G34" s="1822"/>
      <c r="H34" s="1822"/>
      <c r="I34" s="1822"/>
      <c r="J34" s="1822"/>
      <c r="K34" s="1822"/>
      <c r="L34" s="1822"/>
      <c r="M34" s="1822"/>
      <c r="N34" s="1823"/>
      <c r="O34" s="1823"/>
      <c r="P34" s="1823"/>
      <c r="Q34" s="1823"/>
      <c r="R34" s="1823"/>
      <c r="S34" s="1823"/>
      <c r="T34" s="1823"/>
      <c r="U34" s="1823"/>
      <c r="V34" s="1823"/>
      <c r="W34" s="1823"/>
      <c r="X34" s="1823"/>
      <c r="Y34" s="1824"/>
    </row>
    <row r="35" spans="1:25" s="20" customFormat="1" ht="19.5" customHeight="1" hidden="1">
      <c r="A35" s="77" t="s">
        <v>169</v>
      </c>
      <c r="B35" s="54" t="s">
        <v>256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170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171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216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217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218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172</v>
      </c>
      <c r="B41" s="54" t="s">
        <v>227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286</v>
      </c>
      <c r="B42" s="54" t="s">
        <v>227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287</v>
      </c>
      <c r="B43" s="54" t="s">
        <v>227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288</v>
      </c>
      <c r="B44" s="54" t="s">
        <v>227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173</v>
      </c>
      <c r="B45" s="607" t="s">
        <v>285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174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289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290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291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292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293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1707" t="s">
        <v>116</v>
      </c>
      <c r="B52" s="1825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1831" t="s">
        <v>212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3"/>
      <c r="O53" s="1834"/>
      <c r="P53" s="1834"/>
      <c r="Q53" s="1834"/>
      <c r="R53" s="1834"/>
      <c r="S53" s="1834"/>
      <c r="T53" s="1834"/>
      <c r="U53" s="1834"/>
      <c r="V53" s="1834"/>
      <c r="W53" s="1834"/>
      <c r="X53" s="1834"/>
      <c r="Y53" s="1835"/>
    </row>
    <row r="54" spans="1:25" s="27" customFormat="1" ht="37.5" customHeight="1" hidden="1">
      <c r="A54" s="225" t="s">
        <v>175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177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178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176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180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181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182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179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183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185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186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184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188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189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187</v>
      </c>
      <c r="B68" s="361" t="s">
        <v>213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214</v>
      </c>
      <c r="B69" s="362" t="s">
        <v>254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215</v>
      </c>
      <c r="B70" s="362" t="s">
        <v>255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190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192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193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191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195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196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197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194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198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199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200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1707" t="s">
        <v>117</v>
      </c>
      <c r="B82" s="1825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1836" t="s">
        <v>94</v>
      </c>
      <c r="B83" s="1837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1710" t="s">
        <v>230</v>
      </c>
      <c r="B84" s="1711"/>
      <c r="C84" s="1711"/>
      <c r="D84" s="1711"/>
      <c r="E84" s="1711"/>
      <c r="F84" s="1711"/>
      <c r="G84" s="1711"/>
      <c r="H84" s="1711"/>
      <c r="I84" s="1711"/>
      <c r="J84" s="1711"/>
      <c r="K84" s="1711"/>
      <c r="L84" s="1711"/>
      <c r="M84" s="1711"/>
      <c r="N84" s="1711"/>
      <c r="O84" s="1711"/>
      <c r="P84" s="1711"/>
      <c r="Q84" s="1711"/>
      <c r="R84" s="1711"/>
      <c r="S84" s="1711"/>
      <c r="T84" s="1711"/>
      <c r="U84" s="1711"/>
      <c r="V84" s="1711"/>
      <c r="W84" s="1711"/>
      <c r="X84" s="1711"/>
      <c r="Y84" s="1712"/>
    </row>
    <row r="85" spans="1:25" s="337" customFormat="1" ht="19.5" customHeight="1" thickBot="1">
      <c r="A85" s="1838" t="s">
        <v>228</v>
      </c>
      <c r="B85" s="1839"/>
      <c r="C85" s="1839"/>
      <c r="D85" s="1839"/>
      <c r="E85" s="1839"/>
      <c r="F85" s="1839"/>
      <c r="G85" s="1839"/>
      <c r="H85" s="1839"/>
      <c r="I85" s="1839"/>
      <c r="J85" s="1839"/>
      <c r="K85" s="1839"/>
      <c r="L85" s="1839"/>
      <c r="M85" s="1839"/>
      <c r="N85" s="1839"/>
      <c r="O85" s="1839"/>
      <c r="P85" s="1839"/>
      <c r="Q85" s="1839"/>
      <c r="R85" s="1839"/>
      <c r="S85" s="1839"/>
      <c r="T85" s="1839"/>
      <c r="U85" s="1839"/>
      <c r="V85" s="1839"/>
      <c r="W85" s="1839"/>
      <c r="X85" s="1839"/>
      <c r="Y85" s="1840"/>
    </row>
    <row r="86" spans="1:25" s="337" customFormat="1" ht="19.5" customHeight="1" thickBot="1">
      <c r="A86" s="660">
        <v>1</v>
      </c>
      <c r="B86" s="661" t="s">
        <v>305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306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307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308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309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310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1841" t="s">
        <v>311</v>
      </c>
      <c r="B92" s="1842"/>
      <c r="C92" s="1842"/>
      <c r="D92" s="1842"/>
      <c r="E92" s="1842"/>
      <c r="F92" s="1842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312</v>
      </c>
      <c r="B93" s="714" t="s">
        <v>313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314</v>
      </c>
      <c r="B94" s="728" t="s">
        <v>315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316</v>
      </c>
      <c r="B95" s="736" t="s">
        <v>317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318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319</v>
      </c>
      <c r="B97" s="753" t="s">
        <v>320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321</v>
      </c>
      <c r="B98" s="756" t="s">
        <v>320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322</v>
      </c>
      <c r="B99" s="759" t="s">
        <v>320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323</v>
      </c>
      <c r="B100" s="759" t="s">
        <v>320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324</v>
      </c>
      <c r="B101" s="759" t="s">
        <v>320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325</v>
      </c>
      <c r="B102" s="759" t="s">
        <v>320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326</v>
      </c>
      <c r="B103" s="768" t="s">
        <v>320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327</v>
      </c>
      <c r="B104" s="777" t="s">
        <v>135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328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329</v>
      </c>
      <c r="B106" s="793" t="s">
        <v>330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331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332</v>
      </c>
      <c r="B108" s="798" t="s">
        <v>333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334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335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336</v>
      </c>
      <c r="B111" s="812" t="s">
        <v>337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338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339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1821" t="s">
        <v>229</v>
      </c>
      <c r="B120" s="1822"/>
      <c r="C120" s="1822"/>
      <c r="D120" s="1822"/>
      <c r="E120" s="1822"/>
      <c r="F120" s="1822"/>
      <c r="G120" s="1822"/>
      <c r="H120" s="1822"/>
      <c r="I120" s="1822"/>
      <c r="J120" s="1822"/>
      <c r="K120" s="1822"/>
      <c r="L120" s="1822"/>
      <c r="M120" s="1822"/>
      <c r="N120" s="1823"/>
      <c r="O120" s="1823"/>
      <c r="P120" s="1823"/>
      <c r="Q120" s="1823"/>
      <c r="R120" s="1823"/>
      <c r="S120" s="1823"/>
      <c r="T120" s="1823"/>
      <c r="U120" s="1823"/>
      <c r="V120" s="1823"/>
      <c r="W120" s="1823"/>
      <c r="X120" s="1823"/>
      <c r="Y120" s="1824"/>
    </row>
    <row r="121" spans="1:25" s="27" customFormat="1" ht="37.5" customHeight="1">
      <c r="A121" s="302" t="s">
        <v>219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282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204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205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1707" t="s">
        <v>226</v>
      </c>
      <c r="B125" s="1825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1843" t="s">
        <v>220</v>
      </c>
      <c r="B126" s="1844"/>
      <c r="C126" s="1844"/>
      <c r="D126" s="1844"/>
      <c r="E126" s="1844"/>
      <c r="F126" s="1844"/>
      <c r="G126" s="1844"/>
      <c r="H126" s="1844"/>
      <c r="I126" s="1844"/>
      <c r="J126" s="1844"/>
      <c r="K126" s="1844"/>
      <c r="L126" s="1844"/>
      <c r="M126" s="1844"/>
      <c r="N126" s="1844"/>
      <c r="O126" s="1844"/>
      <c r="P126" s="1844"/>
      <c r="Q126" s="1844"/>
      <c r="R126" s="1844"/>
      <c r="S126" s="1844"/>
      <c r="T126" s="1844"/>
      <c r="U126" s="1844"/>
      <c r="V126" s="1844"/>
      <c r="W126" s="1844"/>
      <c r="X126" s="1844"/>
      <c r="Y126" s="1845"/>
    </row>
    <row r="127" spans="1:25" s="27" customFormat="1" ht="19.5" customHeight="1" hidden="1">
      <c r="A127" s="225" t="s">
        <v>231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232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233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234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235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236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237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238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239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240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262</v>
      </c>
      <c r="B137" s="26" t="s">
        <v>263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241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242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243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244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245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246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247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248</v>
      </c>
      <c r="B145" s="478" t="s">
        <v>211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249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250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251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252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1707" t="s">
        <v>225</v>
      </c>
      <c r="B150" s="1825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1846" t="s">
        <v>276</v>
      </c>
      <c r="B151" s="1847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1695" t="s">
        <v>277</v>
      </c>
      <c r="B152" s="1848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1695" t="s">
        <v>278</v>
      </c>
      <c r="B153" s="1848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1695" t="s">
        <v>221</v>
      </c>
      <c r="B154" s="1848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1849" t="s">
        <v>222</v>
      </c>
      <c r="B155" s="1850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1851" t="s">
        <v>223</v>
      </c>
      <c r="B156" s="1852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1785" t="s">
        <v>224</v>
      </c>
      <c r="B157" s="1786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1855" t="s">
        <v>279</v>
      </c>
      <c r="B158" s="1856"/>
      <c r="C158" s="1856"/>
      <c r="D158" s="1856"/>
      <c r="E158" s="1856"/>
      <c r="F158" s="1856"/>
      <c r="G158" s="1856"/>
      <c r="H158" s="1856"/>
      <c r="I158" s="1856"/>
      <c r="J158" s="1856"/>
      <c r="K158" s="1856"/>
      <c r="L158" s="1856"/>
      <c r="M158" s="1856"/>
      <c r="N158" s="1856"/>
      <c r="O158" s="1856"/>
      <c r="P158" s="1856"/>
      <c r="Q158" s="1856"/>
      <c r="R158" s="1856"/>
      <c r="S158" s="1856"/>
      <c r="T158" s="1856"/>
      <c r="U158" s="1856"/>
      <c r="V158" s="1856"/>
      <c r="W158" s="1856"/>
      <c r="X158" s="1856"/>
      <c r="Y158" s="1857"/>
    </row>
    <row r="159" spans="1:25" s="27" customFormat="1" ht="19.5" customHeight="1" hidden="1">
      <c r="A159" s="447" t="s">
        <v>204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205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206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207</v>
      </c>
      <c r="B162" s="364" t="s">
        <v>140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208</v>
      </c>
      <c r="B163" s="440" t="s">
        <v>134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265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266</v>
      </c>
      <c r="B165" s="54" t="s">
        <v>264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267</v>
      </c>
      <c r="B166" s="54" t="s">
        <v>264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268</v>
      </c>
      <c r="B167" s="54" t="s">
        <v>264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269</v>
      </c>
      <c r="B168" s="460" t="s">
        <v>280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1858" t="s">
        <v>283</v>
      </c>
      <c r="B169" s="1859"/>
      <c r="C169" s="1859"/>
      <c r="D169" s="1859"/>
      <c r="E169" s="1859"/>
      <c r="F169" s="1859"/>
      <c r="G169" s="1859"/>
      <c r="H169" s="1859"/>
      <c r="I169" s="1859"/>
      <c r="J169" s="1859"/>
      <c r="K169" s="1859"/>
      <c r="L169" s="1859"/>
      <c r="M169" s="1859"/>
      <c r="N169" s="1859"/>
      <c r="O169" s="1859"/>
      <c r="P169" s="1859"/>
      <c r="Q169" s="1859"/>
      <c r="R169" s="1859"/>
      <c r="S169" s="1859"/>
      <c r="T169" s="1859"/>
      <c r="U169" s="1859"/>
      <c r="V169" s="1859"/>
      <c r="W169" s="1859"/>
      <c r="X169" s="1859"/>
      <c r="Y169" s="1860"/>
    </row>
    <row r="170" spans="1:25" s="27" customFormat="1" ht="20.25" customHeight="1" hidden="1">
      <c r="A170" s="128"/>
      <c r="B170" s="54" t="s">
        <v>340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341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204</v>
      </c>
      <c r="B172" s="829" t="s">
        <v>275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205</v>
      </c>
      <c r="B173" s="388" t="s">
        <v>284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206</v>
      </c>
      <c r="B174" s="391" t="s">
        <v>272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207</v>
      </c>
      <c r="B175" s="505" t="s">
        <v>273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208</v>
      </c>
      <c r="B176" s="130" t="s">
        <v>270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265</v>
      </c>
      <c r="B177" s="506" t="s">
        <v>274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266</v>
      </c>
      <c r="B178" s="502" t="s">
        <v>271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267</v>
      </c>
      <c r="B179" s="502" t="s">
        <v>271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268</v>
      </c>
      <c r="B180" s="502" t="s">
        <v>271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269</v>
      </c>
      <c r="B181" s="618" t="s">
        <v>299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298</v>
      </c>
      <c r="B182" s="503" t="s">
        <v>281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1861" t="s">
        <v>118</v>
      </c>
      <c r="B183" s="1862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1863" t="s">
        <v>202</v>
      </c>
      <c r="B184" s="1864"/>
      <c r="C184" s="1864"/>
      <c r="D184" s="1864"/>
      <c r="E184" s="1864"/>
      <c r="F184" s="1864"/>
      <c r="G184" s="1864"/>
      <c r="H184" s="1864"/>
      <c r="I184" s="1864"/>
      <c r="J184" s="1864"/>
      <c r="K184" s="1864"/>
      <c r="L184" s="1864"/>
      <c r="M184" s="1864"/>
      <c r="N184" s="1725"/>
      <c r="O184" s="1725"/>
      <c r="P184" s="1725"/>
      <c r="Q184" s="1725"/>
      <c r="R184" s="1725"/>
      <c r="S184" s="1725"/>
      <c r="T184" s="1725"/>
      <c r="U184" s="1725"/>
      <c r="V184" s="1725"/>
      <c r="W184" s="1725"/>
      <c r="X184" s="1725"/>
      <c r="Y184" s="1865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209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210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1866" t="s">
        <v>201</v>
      </c>
      <c r="B189" s="1867"/>
      <c r="C189" s="1867"/>
      <c r="D189" s="1867"/>
      <c r="E189" s="1867"/>
      <c r="F189" s="1867"/>
      <c r="G189" s="1867"/>
      <c r="H189" s="1867"/>
      <c r="I189" s="1867"/>
      <c r="J189" s="1867"/>
      <c r="K189" s="1867"/>
      <c r="L189" s="1867"/>
      <c r="M189" s="1867"/>
      <c r="N189" s="1702"/>
      <c r="O189" s="1702"/>
      <c r="P189" s="1702"/>
      <c r="Q189" s="1702"/>
      <c r="R189" s="1702"/>
      <c r="S189" s="1702"/>
      <c r="T189" s="1702"/>
      <c r="U189" s="1702"/>
      <c r="V189" s="1702"/>
      <c r="W189" s="1702"/>
      <c r="X189" s="1702"/>
      <c r="Y189" s="1703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1871" t="s">
        <v>141</v>
      </c>
      <c r="I190" s="1872"/>
      <c r="J190" s="1872"/>
      <c r="K190" s="1872"/>
      <c r="L190" s="1872"/>
      <c r="M190" s="1873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1746" t="s">
        <v>203</v>
      </c>
      <c r="B191" s="1874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1706"/>
      <c r="J191" s="1702"/>
      <c r="K191" s="1702"/>
      <c r="L191" s="1702"/>
      <c r="M191" s="1703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1875"/>
      <c r="B192" s="1875"/>
      <c r="C192" s="1875"/>
      <c r="D192" s="1875"/>
      <c r="E192" s="1875"/>
      <c r="F192" s="1875"/>
      <c r="G192" s="1875"/>
      <c r="H192" s="1875"/>
      <c r="I192" s="1875"/>
      <c r="J192" s="1875"/>
      <c r="K192" s="1875"/>
      <c r="L192" s="1875"/>
      <c r="M192" s="1875"/>
      <c r="N192" s="1875"/>
      <c r="O192" s="1875"/>
      <c r="P192" s="1875"/>
      <c r="Q192" s="1875"/>
      <c r="R192" s="1875"/>
      <c r="S192" s="1875"/>
      <c r="T192" s="1875"/>
      <c r="U192" s="1875"/>
      <c r="V192" s="1875"/>
      <c r="W192" s="1875"/>
      <c r="X192" s="1875"/>
      <c r="Y192" s="1875"/>
    </row>
    <row r="193" spans="1:25" s="27" customFormat="1" ht="19.5" customHeight="1" hidden="1" thickBot="1">
      <c r="A193" s="1876" t="s">
        <v>119</v>
      </c>
      <c r="B193" s="1877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1878" t="s">
        <v>120</v>
      </c>
      <c r="B194" s="1879"/>
      <c r="C194" s="1879"/>
      <c r="D194" s="1879"/>
      <c r="E194" s="1879"/>
      <c r="F194" s="1879"/>
      <c r="G194" s="1853">
        <f>G193</f>
        <v>240</v>
      </c>
      <c r="H194" s="1790" t="s">
        <v>2</v>
      </c>
      <c r="I194" s="1791"/>
      <c r="J194" s="1791"/>
      <c r="K194" s="1791"/>
      <c r="L194" s="1791"/>
      <c r="M194" s="1792"/>
      <c r="N194" s="1693" t="s">
        <v>101</v>
      </c>
      <c r="O194" s="1694"/>
      <c r="P194" s="1694"/>
      <c r="Q194" s="1675" t="s">
        <v>102</v>
      </c>
      <c r="R194" s="1675"/>
      <c r="S194" s="1675"/>
      <c r="T194" s="1675" t="s">
        <v>103</v>
      </c>
      <c r="U194" s="1675"/>
      <c r="V194" s="1675"/>
      <c r="W194" s="1676" t="s">
        <v>104</v>
      </c>
      <c r="X194" s="1676"/>
      <c r="Y194" s="1677"/>
    </row>
    <row r="195" spans="1:25" s="27" customFormat="1" ht="19.5" customHeight="1" hidden="1" thickBot="1">
      <c r="A195" s="1880"/>
      <c r="B195" s="1881"/>
      <c r="C195" s="1881"/>
      <c r="D195" s="1881"/>
      <c r="E195" s="1881"/>
      <c r="F195" s="1881"/>
      <c r="G195" s="1854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1672" t="s">
        <v>95</v>
      </c>
      <c r="I196" s="1673"/>
      <c r="J196" s="1673"/>
      <c r="K196" s="1673"/>
      <c r="L196" s="1673"/>
      <c r="M196" s="1673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1796" t="s">
        <v>96</v>
      </c>
      <c r="I197" s="1797"/>
      <c r="J197" s="1797"/>
      <c r="K197" s="1797"/>
      <c r="L197" s="1797"/>
      <c r="M197" s="1868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1778" t="s">
        <v>98</v>
      </c>
      <c r="I198" s="1779"/>
      <c r="J198" s="1779"/>
      <c r="K198" s="1779"/>
      <c r="L198" s="1779"/>
      <c r="M198" s="1869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1787" t="s">
        <v>99</v>
      </c>
      <c r="I199" s="1788"/>
      <c r="J199" s="1788"/>
      <c r="K199" s="1788"/>
      <c r="L199" s="1788"/>
      <c r="M199" s="1870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1890" t="s">
        <v>100</v>
      </c>
      <c r="I200" s="1891"/>
      <c r="J200" s="1891"/>
      <c r="K200" s="1891"/>
      <c r="L200" s="1891"/>
      <c r="M200" s="1892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1729"/>
      <c r="B201" s="1729"/>
      <c r="C201" s="1729"/>
      <c r="D201" s="1729"/>
      <c r="E201" s="1729"/>
      <c r="F201" s="1729"/>
      <c r="G201" s="1729"/>
      <c r="H201" s="47"/>
      <c r="I201" s="47"/>
      <c r="J201" s="47"/>
      <c r="K201" s="47"/>
      <c r="L201" s="47"/>
      <c r="M201" s="47"/>
      <c r="N201" s="1882">
        <f>G45+G12+G13+G14+G17+G23+G24+G25+G36+G38+G39+G40+G42+G43+G44+G48+G49+G51+G123+G185</f>
        <v>60</v>
      </c>
      <c r="O201" s="1883"/>
      <c r="P201" s="1883"/>
      <c r="Q201" s="1882">
        <f>G18+G19+G20+G26+G27+G28+G35+G46+G50+G58+G59+G60+G61+G66+G67+G69+G75+G124+G151+G152+G86+G87+G88</f>
        <v>60</v>
      </c>
      <c r="R201" s="1883"/>
      <c r="S201" s="1883"/>
      <c r="T201" s="1882">
        <f>G54+G63+G70+G76+G77+G78+G129+G132+G134+G138+G142+G145+G186+G153+G154+G89+G90+G91</f>
        <v>60</v>
      </c>
      <c r="U201" s="1884"/>
      <c r="V201" s="1884"/>
      <c r="W201" s="1882">
        <f>G16+G64+G71+G121+G127+G130+G131+G133+G139+G146+G147+G159+G160+G162+G187+G190+G188</f>
        <v>60</v>
      </c>
      <c r="X201" s="1884"/>
      <c r="Y201" s="1884"/>
    </row>
    <row r="202" spans="1:25" s="27" customFormat="1" ht="18" customHeight="1" hidden="1">
      <c r="A202" s="233"/>
      <c r="B202" s="266" t="s">
        <v>136</v>
      </c>
      <c r="C202" s="266"/>
      <c r="D202" s="1885"/>
      <c r="E202" s="1885"/>
      <c r="F202" s="1886"/>
      <c r="G202" s="1886"/>
      <c r="H202" s="266"/>
      <c r="I202" s="1887" t="s">
        <v>137</v>
      </c>
      <c r="J202" s="1888"/>
      <c r="K202" s="1888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138</v>
      </c>
      <c r="C204" s="266"/>
      <c r="D204" s="1885"/>
      <c r="E204" s="1885"/>
      <c r="F204" s="1886"/>
      <c r="G204" s="1886"/>
      <c r="H204" s="266"/>
      <c r="I204" s="1887" t="s">
        <v>139</v>
      </c>
      <c r="J204" s="1889"/>
      <c r="K204" s="1889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13" customWidth="1"/>
    <col min="5" max="5" width="9.875" style="1113" customWidth="1"/>
    <col min="6" max="6" width="9.125" style="1113" customWidth="1"/>
    <col min="7" max="7" width="9.125" style="1354" customWidth="1"/>
    <col min="8" max="8" width="9.125" style="1113" customWidth="1"/>
    <col min="10" max="10" width="27.625" style="0" customWidth="1"/>
    <col min="11" max="12" width="9.125" style="1144" customWidth="1"/>
  </cols>
  <sheetData>
    <row r="1" ht="13.5" thickBot="1"/>
    <row r="2" spans="2:9" ht="13.5" thickBot="1">
      <c r="B2" s="1899" t="s">
        <v>454</v>
      </c>
      <c r="C2" s="1900"/>
      <c r="D2" s="1900"/>
      <c r="E2" s="1900"/>
      <c r="F2" s="1901"/>
      <c r="G2" s="1355"/>
      <c r="H2" s="1114"/>
      <c r="I2" s="1115"/>
    </row>
    <row r="3" spans="2:9" ht="12.75">
      <c r="B3" s="1902" t="s">
        <v>447</v>
      </c>
      <c r="C3" s="1903"/>
      <c r="D3" s="1903"/>
      <c r="E3" s="1903"/>
      <c r="F3" s="1904"/>
      <c r="G3" s="1355"/>
      <c r="H3" s="1361" t="s">
        <v>524</v>
      </c>
      <c r="I3" s="1362" t="s">
        <v>523</v>
      </c>
    </row>
    <row r="4" spans="2:9" ht="12.75">
      <c r="B4" s="1262"/>
      <c r="C4" s="1267" t="s">
        <v>444</v>
      </c>
      <c r="D4" s="1267" t="s">
        <v>17</v>
      </c>
      <c r="E4" s="1267" t="s">
        <v>20</v>
      </c>
      <c r="F4" s="1268" t="s">
        <v>445</v>
      </c>
      <c r="G4" s="1356"/>
      <c r="H4" s="1359"/>
      <c r="I4" s="1351"/>
    </row>
    <row r="5" spans="2:9" ht="12.75">
      <c r="B5" s="1265" t="s">
        <v>453</v>
      </c>
      <c r="C5" s="1116">
        <f>план!G33</f>
        <v>77</v>
      </c>
      <c r="D5" s="1116">
        <f>план!G54</f>
        <v>79</v>
      </c>
      <c r="E5" s="1116">
        <f>план!G63</f>
        <v>24</v>
      </c>
      <c r="F5" s="1263">
        <f>C5+D5+E5</f>
        <v>180</v>
      </c>
      <c r="G5" s="1357"/>
      <c r="H5" s="1359">
        <f>план!G18+план!G54+план!G63</f>
        <v>113</v>
      </c>
      <c r="I5" s="1351">
        <f>H5/F5*100</f>
        <v>62.77777777777778</v>
      </c>
    </row>
    <row r="6" spans="2:9" ht="13.5" thickBot="1">
      <c r="B6" s="1266" t="s">
        <v>446</v>
      </c>
      <c r="C6" s="1264">
        <f>C5/C13*100</f>
        <v>77.77777777777779</v>
      </c>
      <c r="D6" s="1897">
        <f>(D5+E5)/(D13+E13)*100</f>
        <v>73.04964539007092</v>
      </c>
      <c r="E6" s="1897"/>
      <c r="F6" s="1271">
        <f>F5/F13*100</f>
        <v>75</v>
      </c>
      <c r="G6" s="1357"/>
      <c r="H6" s="1893" t="s">
        <v>528</v>
      </c>
      <c r="I6" s="1893"/>
    </row>
    <row r="7" spans="2:9" ht="12.75">
      <c r="B7" s="1905" t="s">
        <v>448</v>
      </c>
      <c r="C7" s="1906"/>
      <c r="D7" s="1906"/>
      <c r="E7" s="1906"/>
      <c r="F7" s="1907"/>
      <c r="G7" s="1355"/>
      <c r="H7" s="1359"/>
      <c r="I7" s="1351"/>
    </row>
    <row r="8" spans="2:9" ht="12.75">
      <c r="B8" s="1262"/>
      <c r="C8" s="1267" t="s">
        <v>444</v>
      </c>
      <c r="D8" s="1267" t="s">
        <v>17</v>
      </c>
      <c r="E8" s="1267" t="s">
        <v>20</v>
      </c>
      <c r="F8" s="1268" t="s">
        <v>445</v>
      </c>
      <c r="G8" s="1356"/>
      <c r="H8" s="1359"/>
      <c r="I8" s="1351"/>
    </row>
    <row r="9" spans="2:9" ht="12.75">
      <c r="B9" s="1265" t="s">
        <v>453</v>
      </c>
      <c r="C9" s="1116">
        <f>план!G74</f>
        <v>22</v>
      </c>
      <c r="D9" s="1116">
        <f>план!G115</f>
        <v>38</v>
      </c>
      <c r="E9" s="1116">
        <v>0</v>
      </c>
      <c r="F9" s="1263">
        <f>C9+D9</f>
        <v>60</v>
      </c>
      <c r="G9" s="1357"/>
      <c r="H9" s="1360">
        <f>план!G115</f>
        <v>38</v>
      </c>
      <c r="I9" s="1351">
        <f>H9/F9*100</f>
        <v>63.33333333333333</v>
      </c>
    </row>
    <row r="10" spans="2:9" ht="13.5" thickBot="1">
      <c r="B10" s="1269" t="s">
        <v>446</v>
      </c>
      <c r="C10" s="1270">
        <f>C9/C13*100</f>
        <v>22.22222222222222</v>
      </c>
      <c r="D10" s="1908">
        <f>(D9+E9)/(D13+E13)*100</f>
        <v>26.95035460992908</v>
      </c>
      <c r="E10" s="1908"/>
      <c r="F10" s="1272">
        <f>F9/F13*100</f>
        <v>25</v>
      </c>
      <c r="G10" s="1357"/>
      <c r="H10" s="1893" t="s">
        <v>529</v>
      </c>
      <c r="I10" s="1893"/>
    </row>
    <row r="11" spans="2:9" ht="12.75">
      <c r="B11" s="1902" t="s">
        <v>449</v>
      </c>
      <c r="C11" s="1903"/>
      <c r="D11" s="1903"/>
      <c r="E11" s="1903"/>
      <c r="F11" s="1904"/>
      <c r="G11" s="1355"/>
      <c r="H11" s="1359"/>
      <c r="I11" s="1351"/>
    </row>
    <row r="12" spans="2:9" ht="12.75">
      <c r="B12" s="1262"/>
      <c r="C12" s="1267" t="s">
        <v>444</v>
      </c>
      <c r="D12" s="1267" t="s">
        <v>17</v>
      </c>
      <c r="E12" s="1267" t="s">
        <v>20</v>
      </c>
      <c r="F12" s="1268" t="s">
        <v>445</v>
      </c>
      <c r="G12" s="1356"/>
      <c r="H12" s="1359"/>
      <c r="I12" s="1351"/>
    </row>
    <row r="13" spans="2:9" ht="12.75">
      <c r="B13" s="1265" t="s">
        <v>453</v>
      </c>
      <c r="C13" s="1116">
        <f>C5+C9</f>
        <v>99</v>
      </c>
      <c r="D13" s="1116">
        <f>D5+D9</f>
        <v>117</v>
      </c>
      <c r="E13" s="1116">
        <f>E5+E9</f>
        <v>24</v>
      </c>
      <c r="F13" s="1263">
        <f>F5+F9</f>
        <v>240</v>
      </c>
      <c r="G13" s="1357"/>
      <c r="H13" s="1359">
        <f>H5+H9</f>
        <v>151</v>
      </c>
      <c r="I13" s="1351">
        <f>(I5+I9)/2</f>
        <v>63.05555555555556</v>
      </c>
    </row>
    <row r="14" spans="2:10" ht="13.5" thickBot="1">
      <c r="B14" s="1266" t="s">
        <v>446</v>
      </c>
      <c r="C14" s="1264">
        <f>C13/C13*100</f>
        <v>100</v>
      </c>
      <c r="D14" s="1897">
        <f>(D13+E13)/(D13+E13)*100</f>
        <v>100</v>
      </c>
      <c r="E14" s="1897"/>
      <c r="F14" s="1271">
        <f>F13/F13*100</f>
        <v>100</v>
      </c>
      <c r="G14" s="1357"/>
      <c r="H14" s="1359"/>
      <c r="I14" s="1352"/>
      <c r="J14" s="1282"/>
    </row>
    <row r="15" spans="2:10" ht="12.75">
      <c r="B15" s="1115"/>
      <c r="C15" s="1114"/>
      <c r="D15" s="1114"/>
      <c r="E15" s="1114"/>
      <c r="F15" s="1114"/>
      <c r="G15" s="1358"/>
      <c r="H15" s="1359"/>
      <c r="I15" s="1353"/>
      <c r="J15" s="1144"/>
    </row>
    <row r="16" spans="2:10" ht="15.75" customHeight="1">
      <c r="B16" s="1115"/>
      <c r="C16" s="1114"/>
      <c r="D16" s="1114"/>
      <c r="E16" s="1114"/>
      <c r="F16" s="1114"/>
      <c r="G16" s="1358"/>
      <c r="H16" s="1894" t="s">
        <v>525</v>
      </c>
      <c r="I16" s="1894"/>
      <c r="J16" s="1148"/>
    </row>
    <row r="17" spans="2:10" ht="21.75" customHeight="1">
      <c r="B17" s="1115"/>
      <c r="C17" s="1114"/>
      <c r="D17" s="1114"/>
      <c r="E17" s="1910" t="s">
        <v>526</v>
      </c>
      <c r="F17" s="1910"/>
      <c r="G17" s="1910"/>
      <c r="H17" s="1895" t="s">
        <v>527</v>
      </c>
      <c r="I17" s="1365">
        <f>I13/18</f>
        <v>3.5030864197530867</v>
      </c>
      <c r="J17" s="1366"/>
    </row>
    <row r="18" spans="2:10" ht="21" customHeight="1">
      <c r="B18" s="1144"/>
      <c r="C18" s="1145"/>
      <c r="D18" s="1145"/>
      <c r="E18" s="1909" t="s">
        <v>530</v>
      </c>
      <c r="F18" s="1909"/>
      <c r="G18" s="1909"/>
      <c r="H18" s="1896"/>
      <c r="I18" s="1363">
        <f>H13*30/18</f>
        <v>251.66666666666666</v>
      </c>
      <c r="J18" s="1366"/>
    </row>
    <row r="19" spans="2:10" ht="23.25" customHeight="1">
      <c r="B19" s="1144"/>
      <c r="C19" s="1146"/>
      <c r="D19" s="1147"/>
      <c r="E19" s="1898" t="s">
        <v>531</v>
      </c>
      <c r="F19" s="1898"/>
      <c r="G19" s="1898"/>
      <c r="H19" s="1896"/>
      <c r="I19" s="1364">
        <f>I18/600</f>
        <v>0.41944444444444445</v>
      </c>
      <c r="J19" s="1366"/>
    </row>
    <row r="20" spans="2:10" ht="19.5" customHeight="1">
      <c r="B20" s="1144"/>
      <c r="C20" s="1148"/>
      <c r="D20" s="1149"/>
      <c r="E20" s="1149"/>
      <c r="I20" s="1145"/>
      <c r="J20" s="1148"/>
    </row>
    <row r="21" spans="2:10" ht="21" customHeight="1">
      <c r="B21" s="1144"/>
      <c r="C21" s="1148"/>
      <c r="D21" s="1149"/>
      <c r="E21" s="1149"/>
      <c r="I21" s="1145"/>
      <c r="J21" s="1278"/>
    </row>
    <row r="22" spans="2:10" ht="21" customHeight="1">
      <c r="B22" s="1144"/>
      <c r="C22" s="1148"/>
      <c r="D22" s="1149"/>
      <c r="E22" s="1149"/>
      <c r="I22" s="1145"/>
      <c r="J22" s="1148"/>
    </row>
    <row r="23" spans="2:10" ht="19.5" customHeight="1">
      <c r="B23" s="1144"/>
      <c r="C23" s="1148"/>
      <c r="D23" s="1149"/>
      <c r="E23" s="1149"/>
      <c r="I23" s="1145"/>
      <c r="J23" s="1148"/>
    </row>
    <row r="24" spans="2:10" ht="21" customHeight="1">
      <c r="B24" s="1144"/>
      <c r="C24" s="1148"/>
      <c r="D24" s="1149"/>
      <c r="E24" s="1149"/>
      <c r="I24" s="1145"/>
      <c r="J24" s="1148"/>
    </row>
    <row r="25" spans="2:10" ht="18.75" customHeight="1">
      <c r="B25" s="1144"/>
      <c r="C25" s="1148"/>
      <c r="D25" s="1149"/>
      <c r="E25" s="1149"/>
      <c r="I25" s="1145"/>
      <c r="J25" s="1148"/>
    </row>
    <row r="26" spans="2:10" ht="21" customHeight="1">
      <c r="B26" s="1144"/>
      <c r="C26" s="1148"/>
      <c r="D26" s="1147"/>
      <c r="E26" s="1147"/>
      <c r="I26" s="1145"/>
      <c r="J26" s="1150"/>
    </row>
    <row r="27" spans="2:10" ht="21" customHeight="1">
      <c r="B27" s="1144"/>
      <c r="C27" s="1148"/>
      <c r="D27" s="1147"/>
      <c r="E27" s="1147"/>
      <c r="I27" s="1145"/>
      <c r="J27" s="1279"/>
    </row>
    <row r="28" spans="2:10" ht="12.75">
      <c r="B28" s="1144"/>
      <c r="C28" s="1148"/>
      <c r="D28" s="1147"/>
      <c r="E28" s="1147"/>
      <c r="I28" s="1280"/>
      <c r="J28" s="1148"/>
    </row>
    <row r="29" spans="2:10" ht="18.75" customHeight="1">
      <c r="B29" s="1144"/>
      <c r="C29" s="1150"/>
      <c r="D29" s="1149"/>
      <c r="E29" s="1149"/>
      <c r="I29" s="1145"/>
      <c r="J29" s="1148"/>
    </row>
    <row r="30" spans="2:10" ht="12.75">
      <c r="B30" s="1144"/>
      <c r="C30" s="1145"/>
      <c r="D30" s="1145"/>
      <c r="E30" s="1145"/>
      <c r="I30" s="1144"/>
      <c r="J30" s="1144"/>
    </row>
    <row r="31" spans="9:12" ht="12.75">
      <c r="I31" s="1145"/>
      <c r="J31" s="1148"/>
      <c r="K31" s="1149"/>
      <c r="L31" s="1149"/>
    </row>
    <row r="32" spans="9:12" ht="12.75">
      <c r="I32" s="1145"/>
      <c r="J32" s="1148"/>
      <c r="K32" s="1149"/>
      <c r="L32" s="1149"/>
    </row>
    <row r="33" spans="9:12" ht="12.75">
      <c r="I33" s="1145"/>
      <c r="J33" s="1148"/>
      <c r="K33" s="1149"/>
      <c r="L33" s="1149"/>
    </row>
    <row r="34" spans="9:12" ht="12.75">
      <c r="I34" s="1145"/>
      <c r="J34" s="1148"/>
      <c r="K34" s="1149"/>
      <c r="L34" s="1149"/>
    </row>
    <row r="35" spans="9:12" ht="12.75">
      <c r="I35" s="1145"/>
      <c r="J35" s="1148"/>
      <c r="K35" s="1147"/>
      <c r="L35" s="1147"/>
    </row>
    <row r="36" spans="9:12" ht="12.75">
      <c r="I36" s="1145"/>
      <c r="J36" s="1148"/>
      <c r="K36" s="1149"/>
      <c r="L36" s="1149"/>
    </row>
    <row r="37" spans="9:12" ht="12.75">
      <c r="I37" s="1145"/>
      <c r="J37" s="1148"/>
      <c r="K37" s="1149"/>
      <c r="L37" s="1149"/>
    </row>
    <row r="38" spans="9:12" ht="12.75">
      <c r="I38" s="1145"/>
      <c r="J38" s="1148"/>
      <c r="K38" s="1149"/>
      <c r="L38" s="1149"/>
    </row>
    <row r="39" spans="9:12" ht="12.75">
      <c r="I39" s="1145"/>
      <c r="J39" s="1148"/>
      <c r="K39" s="1149"/>
      <c r="L39" s="1149"/>
    </row>
    <row r="40" spans="9:12" ht="12.75">
      <c r="I40" s="1145"/>
      <c r="J40" s="1148"/>
      <c r="K40" s="1149"/>
      <c r="L40" s="1149"/>
    </row>
    <row r="41" spans="9:12" ht="12.75">
      <c r="I41" s="1145"/>
      <c r="J41" s="1148"/>
      <c r="K41" s="1149"/>
      <c r="L41" s="1149"/>
    </row>
    <row r="42" spans="9:12" ht="12.75">
      <c r="I42" s="1145"/>
      <c r="J42" s="1278"/>
      <c r="K42" s="1149"/>
      <c r="L42" s="1149"/>
    </row>
    <row r="43" spans="9:12" ht="12.75">
      <c r="I43" s="1145"/>
      <c r="J43" s="1278"/>
      <c r="K43" s="1151"/>
      <c r="L43" s="1149"/>
    </row>
    <row r="44" spans="9:12" ht="12.75">
      <c r="I44" s="1145"/>
      <c r="J44" s="1148"/>
      <c r="K44" s="1149"/>
      <c r="L44" s="1149"/>
    </row>
    <row r="45" spans="9:12" ht="12.75">
      <c r="I45" s="1145"/>
      <c r="J45" s="1281"/>
      <c r="K45" s="1149"/>
      <c r="L45" s="1149"/>
    </row>
    <row r="46" spans="9:12" ht="12.75">
      <c r="I46" s="1145"/>
      <c r="J46" s="1281"/>
      <c r="K46" s="1149"/>
      <c r="L46" s="1149"/>
    </row>
    <row r="47" spans="9:12" ht="12.75">
      <c r="I47" s="1145"/>
      <c r="J47" s="1148"/>
      <c r="K47" s="1149"/>
      <c r="L47" s="1149"/>
    </row>
    <row r="48" spans="9:12" ht="12.75">
      <c r="I48" s="1145"/>
      <c r="J48" s="1148"/>
      <c r="K48" s="1149"/>
      <c r="L48" s="1149"/>
    </row>
    <row r="49" spans="9:12" ht="12.75">
      <c r="I49" s="1145"/>
      <c r="J49" s="1148"/>
      <c r="K49" s="1149"/>
      <c r="L49" s="1149"/>
    </row>
    <row r="50" spans="9:10" ht="12.75">
      <c r="I50" s="1144"/>
      <c r="J50" s="1144"/>
    </row>
    <row r="51" spans="9:12" ht="12.75">
      <c r="I51" s="1152"/>
      <c r="J51" s="1148"/>
      <c r="K51" s="1153"/>
      <c r="L51" s="1149"/>
    </row>
    <row r="52" spans="9:12" ht="12.75">
      <c r="I52" s="1152"/>
      <c r="J52" s="1148"/>
      <c r="K52" s="1149"/>
      <c r="L52" s="1154"/>
    </row>
    <row r="53" spans="9:12" ht="12.75">
      <c r="I53" s="1152"/>
      <c r="J53" s="1148"/>
      <c r="K53" s="1149"/>
      <c r="L53" s="1149"/>
    </row>
    <row r="54" spans="9:12" ht="12.75">
      <c r="I54" s="1152"/>
      <c r="J54" s="1148"/>
      <c r="K54" s="1149"/>
      <c r="L54" s="1149"/>
    </row>
    <row r="55" spans="9:12" ht="12.75">
      <c r="I55" s="1152"/>
      <c r="J55" s="1148"/>
      <c r="K55" s="1149"/>
      <c r="L55" s="1149"/>
    </row>
    <row r="56" spans="9:12" ht="12.75">
      <c r="I56" s="1152"/>
      <c r="J56" s="1148"/>
      <c r="K56" s="1149"/>
      <c r="L56" s="1149"/>
    </row>
    <row r="57" spans="9:12" ht="12.75">
      <c r="I57" s="1152"/>
      <c r="J57" s="1148"/>
      <c r="K57" s="1149"/>
      <c r="L57" s="1155"/>
    </row>
    <row r="58" spans="9:10" ht="12.75">
      <c r="I58" s="1144"/>
      <c r="J58" s="1144"/>
    </row>
    <row r="59" spans="9:10" ht="12.75">
      <c r="I59" s="1144"/>
      <c r="J59" s="1144"/>
    </row>
    <row r="60" spans="9:10" ht="12.75">
      <c r="I60" s="1144"/>
      <c r="J60" s="1144"/>
    </row>
    <row r="61" spans="9:10" ht="12.75">
      <c r="I61" s="1144"/>
      <c r="J61" s="1144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70" customWidth="1"/>
    <col min="45" max="45" width="12.625" style="1370" customWidth="1"/>
    <col min="46" max="46" width="14.00390625" style="1142" customWidth="1"/>
    <col min="47" max="16384" width="9.125" style="5" customWidth="1"/>
  </cols>
  <sheetData>
    <row r="1" spans="1:46" s="7" customFormat="1" ht="19.5" customHeight="1" thickBot="1">
      <c r="A1" s="1748" t="s">
        <v>539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917"/>
      <c r="P1" s="1748"/>
      <c r="Q1" s="1748"/>
      <c r="R1" s="1748"/>
      <c r="S1" s="1748"/>
      <c r="T1" s="1748"/>
      <c r="U1" s="1748"/>
      <c r="V1" s="1748"/>
      <c r="AR1" s="845"/>
      <c r="AS1" s="845"/>
      <c r="AT1" s="231"/>
    </row>
    <row r="2" spans="1:46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717" t="s">
        <v>27</v>
      </c>
      <c r="H2" s="1756" t="s">
        <v>148</v>
      </c>
      <c r="I2" s="1756"/>
      <c r="J2" s="1756"/>
      <c r="K2" s="1756"/>
      <c r="L2" s="1756"/>
      <c r="M2" s="1757"/>
      <c r="N2" s="1800" t="s">
        <v>535</v>
      </c>
      <c r="O2" s="1806" t="s">
        <v>536</v>
      </c>
      <c r="P2" s="1371"/>
      <c r="Q2" s="1371"/>
      <c r="R2" s="1371"/>
      <c r="S2" s="1371"/>
      <c r="T2" s="1371"/>
      <c r="U2" s="1371"/>
      <c r="V2" s="1372"/>
      <c r="AR2" s="845"/>
      <c r="AS2" s="845"/>
      <c r="AT2" s="231"/>
    </row>
    <row r="3" spans="1:46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915"/>
      <c r="O3" s="1806"/>
      <c r="P3" s="1379" t="s">
        <v>33</v>
      </c>
      <c r="Q3" s="1373"/>
      <c r="R3" s="1373" t="s">
        <v>34</v>
      </c>
      <c r="S3" s="1373"/>
      <c r="T3" s="1373" t="s">
        <v>35</v>
      </c>
      <c r="U3" s="1373"/>
      <c r="V3" s="1374"/>
      <c r="AR3" s="845"/>
      <c r="AS3" s="845"/>
      <c r="AT3" s="231"/>
    </row>
    <row r="4" spans="1:46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718"/>
      <c r="H4" s="1721"/>
      <c r="I4" s="1738" t="s">
        <v>21</v>
      </c>
      <c r="J4" s="1806" t="s">
        <v>150</v>
      </c>
      <c r="K4" s="1806"/>
      <c r="L4" s="1806"/>
      <c r="M4" s="1750"/>
      <c r="N4" s="1915"/>
      <c r="O4" s="1806"/>
      <c r="P4" s="1380"/>
      <c r="Q4" s="1375"/>
      <c r="R4" s="1375"/>
      <c r="S4" s="1375"/>
      <c r="T4" s="1375"/>
      <c r="U4" s="1375"/>
      <c r="V4" s="1376"/>
      <c r="AR4" s="845"/>
      <c r="AS4" s="845"/>
      <c r="AT4" s="231"/>
    </row>
    <row r="5" spans="1:46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719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915"/>
      <c r="O5" s="1806"/>
      <c r="P5" s="1381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845"/>
      <c r="AS5" s="845"/>
      <c r="AT5" s="231"/>
    </row>
    <row r="6" spans="1:46" s="7" customFormat="1" ht="19.5" customHeight="1" thickBo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915"/>
      <c r="O6" s="1806"/>
      <c r="P6" s="300"/>
      <c r="Q6" s="1377"/>
      <c r="R6" s="1377"/>
      <c r="S6" s="1377"/>
      <c r="T6" s="1377"/>
      <c r="U6" s="1377"/>
      <c r="V6" s="1378"/>
      <c r="AR6" s="845"/>
      <c r="AS6" s="845"/>
      <c r="AT6" s="231"/>
    </row>
    <row r="7" spans="1:46" s="7" customFormat="1" ht="22.5" customHeight="1" thickBot="1">
      <c r="A7" s="1765"/>
      <c r="B7" s="1795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916"/>
      <c r="O7" s="1806"/>
      <c r="P7" s="1382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845"/>
      <c r="AS7" s="845"/>
      <c r="AT7" s="231"/>
    </row>
    <row r="8" spans="1:46" s="7" customFormat="1" ht="19.5" customHeight="1">
      <c r="A8" s="1911" t="s">
        <v>537</v>
      </c>
      <c r="B8" s="1912"/>
      <c r="C8" s="1912"/>
      <c r="D8" s="1912"/>
      <c r="E8" s="1912"/>
      <c r="F8" s="1912"/>
      <c r="G8" s="1912"/>
      <c r="H8" s="1912"/>
      <c r="I8" s="1912"/>
      <c r="J8" s="1912"/>
      <c r="K8" s="1912"/>
      <c r="L8" s="1912"/>
      <c r="M8" s="1912"/>
      <c r="N8" s="1912"/>
      <c r="O8" s="1913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845"/>
      <c r="AS8" s="845"/>
      <c r="AT8" s="231"/>
    </row>
    <row r="9" spans="1:228" ht="18.75">
      <c r="A9" s="128" t="s">
        <v>156</v>
      </c>
      <c r="B9" s="54" t="s">
        <v>285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551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157</v>
      </c>
      <c r="B10" s="856" t="s">
        <v>37</v>
      </c>
      <c r="C10" s="211">
        <v>1</v>
      </c>
      <c r="D10" s="40"/>
      <c r="E10" s="40"/>
      <c r="F10" s="1015"/>
      <c r="G10" s="1074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4">
        <v>3</v>
      </c>
      <c r="O10" s="295"/>
      <c r="P10" s="845" t="b">
        <v>0</v>
      </c>
      <c r="Q10" s="845" t="b">
        <v>1</v>
      </c>
      <c r="R10" s="231" t="s">
        <v>464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542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159</v>
      </c>
      <c r="B11" s="850" t="s">
        <v>58</v>
      </c>
      <c r="C11" s="942"/>
      <c r="D11" s="55" t="s">
        <v>22</v>
      </c>
      <c r="E11" s="55"/>
      <c r="F11" s="865"/>
      <c r="G11" s="994">
        <v>4</v>
      </c>
      <c r="H11" s="951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463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543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7"/>
      <c r="G12" s="1068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544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2" t="s">
        <v>22</v>
      </c>
      <c r="D13" s="55"/>
      <c r="E13" s="55"/>
      <c r="F13" s="865"/>
      <c r="G13" s="994">
        <v>5</v>
      </c>
      <c r="H13" s="951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545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227</v>
      </c>
      <c r="C14" s="173">
        <v>1</v>
      </c>
      <c r="D14" s="60"/>
      <c r="E14" s="60"/>
      <c r="F14" s="577"/>
      <c r="G14" s="994">
        <v>7</v>
      </c>
      <c r="H14" s="951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465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9" t="s">
        <v>41</v>
      </c>
      <c r="C15" s="1000"/>
      <c r="D15" s="80">
        <v>1</v>
      </c>
      <c r="E15" s="128"/>
      <c r="F15" s="990"/>
      <c r="G15" s="1001">
        <v>3</v>
      </c>
      <c r="H15" s="949">
        <v>90</v>
      </c>
      <c r="I15" s="1002">
        <v>60</v>
      </c>
      <c r="J15" s="626">
        <v>8</v>
      </c>
      <c r="K15" s="626"/>
      <c r="L15" s="626">
        <v>52</v>
      </c>
      <c r="M15" s="1003">
        <v>30</v>
      </c>
      <c r="N15" s="87">
        <v>4</v>
      </c>
      <c r="O15" s="80"/>
      <c r="P15" s="845" t="b">
        <v>0</v>
      </c>
      <c r="Q15" s="845" t="b">
        <v>1</v>
      </c>
      <c r="R15" s="1142"/>
      <c r="S15" s="979"/>
      <c r="T15" s="979"/>
      <c r="U15" s="979"/>
      <c r="V15" s="979"/>
      <c r="W15" s="979"/>
      <c r="X15" s="979"/>
      <c r="Y15" s="979"/>
      <c r="Z15" s="979"/>
      <c r="AA15" s="979"/>
      <c r="AB15" s="979"/>
      <c r="AC15" s="979"/>
      <c r="AD15" s="979"/>
      <c r="AE15" s="979"/>
      <c r="AF15" s="979"/>
      <c r="AG15" s="979"/>
      <c r="AH15" s="979"/>
      <c r="AI15" s="979"/>
      <c r="AJ15" s="979"/>
      <c r="AK15" s="979"/>
      <c r="AL15" s="979"/>
      <c r="AM15" s="979"/>
      <c r="AN15" s="979"/>
      <c r="AO15" s="979"/>
      <c r="AP15" s="979"/>
      <c r="AQ15" s="979"/>
      <c r="AR15" s="979" t="s">
        <v>462</v>
      </c>
      <c r="AS15" s="979"/>
      <c r="AT15" s="979"/>
      <c r="AU15" s="979"/>
      <c r="AV15" s="979"/>
      <c r="AW15" s="979"/>
      <c r="AX15" s="979"/>
      <c r="AY15" s="979"/>
      <c r="AZ15" s="979"/>
      <c r="BA15" s="979"/>
      <c r="BB15" s="979"/>
      <c r="BC15" s="979"/>
      <c r="BD15" s="979"/>
      <c r="BE15" s="979"/>
      <c r="BF15" s="979"/>
      <c r="BG15" s="979"/>
      <c r="BH15" s="979"/>
      <c r="BI15" s="979"/>
      <c r="BJ15" s="979"/>
      <c r="BK15" s="979"/>
      <c r="BL15" s="979"/>
      <c r="BM15" s="979"/>
      <c r="BN15" s="979"/>
      <c r="BO15" s="979"/>
      <c r="BP15" s="979"/>
      <c r="BQ15" s="979"/>
      <c r="BR15" s="979"/>
      <c r="BS15" s="979"/>
      <c r="BT15" s="979"/>
      <c r="BU15" s="979"/>
      <c r="BV15" s="979"/>
      <c r="BW15" s="979"/>
      <c r="BX15" s="979"/>
      <c r="BY15" s="979"/>
      <c r="BZ15" s="979"/>
      <c r="CA15" s="979"/>
      <c r="CB15" s="979"/>
      <c r="CC15" s="979"/>
      <c r="CD15" s="979"/>
      <c r="CE15" s="979"/>
      <c r="CF15" s="979"/>
      <c r="CG15" s="979"/>
      <c r="CH15" s="979"/>
      <c r="CI15" s="979"/>
      <c r="CJ15" s="979"/>
      <c r="CK15" s="979"/>
      <c r="CL15" s="979"/>
      <c r="CM15" s="979"/>
      <c r="CN15" s="979"/>
      <c r="CO15" s="979"/>
      <c r="CP15" s="979"/>
      <c r="CQ15" s="979"/>
      <c r="CR15" s="979"/>
      <c r="CS15" s="979"/>
      <c r="CT15" s="979"/>
      <c r="CU15" s="979"/>
      <c r="CV15" s="979"/>
      <c r="CW15" s="979"/>
      <c r="CX15" s="979"/>
      <c r="CY15" s="979"/>
      <c r="CZ15" s="979"/>
      <c r="DA15" s="979"/>
      <c r="DB15" s="979"/>
      <c r="DC15" s="979"/>
      <c r="DD15" s="979"/>
      <c r="DE15" s="979"/>
      <c r="DF15" s="979"/>
      <c r="DG15" s="979"/>
      <c r="DH15" s="979"/>
      <c r="DI15" s="979"/>
      <c r="DJ15" s="979"/>
      <c r="DK15" s="979"/>
      <c r="DL15" s="979"/>
      <c r="DM15" s="979"/>
      <c r="DN15" s="979"/>
      <c r="DO15" s="979"/>
      <c r="DP15" s="979"/>
      <c r="DQ15" s="979"/>
      <c r="DR15" s="979"/>
      <c r="DS15" s="979"/>
      <c r="DT15" s="979"/>
      <c r="DU15" s="979"/>
      <c r="DV15" s="979"/>
      <c r="DW15" s="979"/>
      <c r="DX15" s="979"/>
      <c r="DY15" s="979"/>
      <c r="DZ15" s="979"/>
      <c r="EA15" s="979"/>
      <c r="EB15" s="979"/>
      <c r="EC15" s="979"/>
      <c r="ED15" s="979"/>
      <c r="EE15" s="979"/>
      <c r="EF15" s="979"/>
      <c r="EG15" s="979"/>
      <c r="EH15" s="979"/>
      <c r="EI15" s="979"/>
      <c r="EJ15" s="979"/>
      <c r="EK15" s="979"/>
      <c r="EL15" s="979"/>
      <c r="EM15" s="979"/>
      <c r="EN15" s="979"/>
      <c r="EO15" s="979"/>
      <c r="EP15" s="979"/>
      <c r="EQ15" s="979"/>
      <c r="ER15" s="979"/>
      <c r="ES15" s="979"/>
      <c r="ET15" s="979"/>
      <c r="EU15" s="979"/>
      <c r="EV15" s="979"/>
      <c r="EW15" s="979"/>
      <c r="EX15" s="979"/>
      <c r="EY15" s="979"/>
      <c r="EZ15" s="979"/>
      <c r="FA15" s="979"/>
      <c r="FB15" s="979"/>
      <c r="FC15" s="979"/>
      <c r="FD15" s="979"/>
      <c r="FE15" s="979"/>
      <c r="FF15" s="979"/>
      <c r="FG15" s="979"/>
      <c r="FH15" s="979"/>
      <c r="FI15" s="979"/>
      <c r="FJ15" s="979"/>
      <c r="FK15" s="979"/>
      <c r="FL15" s="979"/>
      <c r="FM15" s="979"/>
      <c r="FN15" s="979"/>
      <c r="FO15" s="979"/>
      <c r="FP15" s="979"/>
      <c r="FQ15" s="979"/>
      <c r="FR15" s="979"/>
      <c r="FS15" s="979"/>
      <c r="FT15" s="979"/>
      <c r="FU15" s="979"/>
      <c r="FV15" s="979"/>
      <c r="FW15" s="979"/>
      <c r="FX15" s="979"/>
      <c r="FY15" s="979"/>
      <c r="FZ15" s="979"/>
      <c r="GA15" s="979"/>
      <c r="GB15" s="979"/>
      <c r="GC15" s="979"/>
      <c r="GD15" s="979"/>
      <c r="GE15" s="979"/>
      <c r="GF15" s="979"/>
      <c r="GG15" s="979"/>
      <c r="GH15" s="979"/>
      <c r="GI15" s="979"/>
      <c r="GJ15" s="979"/>
      <c r="GK15" s="979"/>
      <c r="GL15" s="979"/>
      <c r="GM15" s="979"/>
      <c r="GN15" s="979"/>
      <c r="GO15" s="979"/>
      <c r="GP15" s="979"/>
      <c r="GQ15" s="979"/>
      <c r="GR15" s="979"/>
      <c r="GS15" s="979"/>
      <c r="GT15" s="979"/>
      <c r="GU15" s="979"/>
      <c r="GV15" s="979"/>
      <c r="GW15" s="979"/>
      <c r="GX15" s="979"/>
      <c r="GY15" s="979"/>
      <c r="GZ15" s="979"/>
      <c r="HA15" s="979"/>
      <c r="HB15" s="979"/>
      <c r="HC15" s="979"/>
      <c r="HD15" s="979"/>
      <c r="HE15" s="979"/>
      <c r="HF15" s="979"/>
      <c r="HG15" s="979"/>
      <c r="HH15" s="979"/>
      <c r="HI15" s="979"/>
      <c r="HJ15" s="979"/>
      <c r="HK15" s="979"/>
      <c r="HL15" s="979"/>
      <c r="HM15" s="979"/>
      <c r="HN15" s="979"/>
      <c r="HO15" s="979"/>
      <c r="HP15" s="979"/>
      <c r="HQ15" s="979"/>
      <c r="HR15" s="979"/>
      <c r="HS15" s="979"/>
      <c r="HT15" s="979"/>
    </row>
    <row r="16" spans="1:228" ht="18.75">
      <c r="A16" s="494" t="s">
        <v>169</v>
      </c>
      <c r="B16" s="1383" t="s">
        <v>500</v>
      </c>
      <c r="C16" s="1346"/>
      <c r="D16" s="1347" t="s">
        <v>22</v>
      </c>
      <c r="E16" s="1347"/>
      <c r="F16" s="1348"/>
      <c r="G16" s="1066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41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1911" t="s">
        <v>538</v>
      </c>
      <c r="B19" s="1912"/>
      <c r="C19" s="1912"/>
      <c r="D19" s="1912"/>
      <c r="E19" s="1912"/>
      <c r="F19" s="1912"/>
      <c r="G19" s="1912"/>
      <c r="H19" s="1912"/>
      <c r="I19" s="1912"/>
      <c r="J19" s="1912"/>
      <c r="K19" s="1912"/>
      <c r="L19" s="1912"/>
      <c r="M19" s="1912"/>
      <c r="N19" s="1912"/>
      <c r="O19" s="1914"/>
    </row>
    <row r="20" spans="1:228" ht="28.5" customHeight="1">
      <c r="A20" s="77"/>
      <c r="B20" s="848" t="s">
        <v>520</v>
      </c>
      <c r="C20" s="168"/>
      <c r="D20" s="16" t="s">
        <v>342</v>
      </c>
      <c r="E20" s="16"/>
      <c r="F20" s="988"/>
      <c r="G20" s="1294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542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7"/>
      <c r="G21" s="1068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459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544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2"/>
      <c r="D22" s="55"/>
      <c r="E22" s="55"/>
      <c r="F22" s="865"/>
      <c r="G22" s="994">
        <v>3.5</v>
      </c>
      <c r="H22" s="951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227</v>
      </c>
      <c r="C23" s="173"/>
      <c r="D23" s="60"/>
      <c r="E23" s="60"/>
      <c r="F23" s="577"/>
      <c r="G23" s="994">
        <v>8</v>
      </c>
      <c r="H23" s="951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521</v>
      </c>
      <c r="C24" s="168" t="s">
        <v>342</v>
      </c>
      <c r="D24" s="16"/>
      <c r="E24" s="16"/>
      <c r="F24" s="988"/>
      <c r="G24" s="1294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464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4"/>
      <c r="D25" s="239"/>
      <c r="E25" s="239"/>
      <c r="F25" s="990"/>
      <c r="G25" s="994">
        <v>6</v>
      </c>
      <c r="H25" s="951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42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79"/>
      <c r="AF25" s="979"/>
      <c r="AG25" s="979"/>
      <c r="AH25" s="979"/>
      <c r="AI25" s="979"/>
      <c r="AJ25" s="979"/>
      <c r="AK25" s="979"/>
      <c r="AL25" s="979"/>
      <c r="AM25" s="979"/>
      <c r="AN25" s="979"/>
      <c r="AO25" s="979"/>
      <c r="AP25" s="979"/>
      <c r="AQ25" s="979"/>
      <c r="AR25" s="979"/>
      <c r="AS25" s="979"/>
      <c r="AT25" s="979"/>
      <c r="AU25" s="979"/>
      <c r="AV25" s="979"/>
      <c r="AW25" s="979"/>
      <c r="AX25" s="979"/>
      <c r="AY25" s="979"/>
      <c r="AZ25" s="979"/>
      <c r="BA25" s="979"/>
      <c r="BB25" s="979"/>
      <c r="BC25" s="979"/>
      <c r="BD25" s="979"/>
      <c r="BE25" s="979"/>
      <c r="BF25" s="979"/>
      <c r="BG25" s="979"/>
      <c r="BH25" s="979"/>
      <c r="BI25" s="979"/>
      <c r="BJ25" s="979"/>
      <c r="BK25" s="979"/>
      <c r="BL25" s="979"/>
      <c r="BM25" s="979"/>
      <c r="BN25" s="979"/>
      <c r="BO25" s="979"/>
      <c r="BP25" s="979"/>
      <c r="BQ25" s="979"/>
      <c r="BR25" s="979"/>
      <c r="BS25" s="979"/>
      <c r="BT25" s="979"/>
      <c r="BU25" s="979"/>
      <c r="BV25" s="979"/>
      <c r="BW25" s="979"/>
      <c r="BX25" s="979"/>
      <c r="BY25" s="979"/>
      <c r="BZ25" s="979"/>
      <c r="CA25" s="979"/>
      <c r="CB25" s="979"/>
      <c r="CC25" s="979"/>
      <c r="CD25" s="979"/>
      <c r="CE25" s="979"/>
      <c r="CF25" s="979"/>
      <c r="CG25" s="979"/>
      <c r="CH25" s="979"/>
      <c r="CI25" s="979"/>
      <c r="CJ25" s="979"/>
      <c r="CK25" s="979"/>
      <c r="CL25" s="979"/>
      <c r="CM25" s="979"/>
      <c r="CN25" s="979"/>
      <c r="CO25" s="979"/>
      <c r="CP25" s="979"/>
      <c r="CQ25" s="979"/>
      <c r="CR25" s="979"/>
      <c r="CS25" s="979"/>
      <c r="CT25" s="979"/>
      <c r="CU25" s="979"/>
      <c r="CV25" s="979"/>
      <c r="CW25" s="979"/>
      <c r="CX25" s="979"/>
      <c r="CY25" s="979"/>
      <c r="CZ25" s="979"/>
      <c r="DA25" s="979"/>
      <c r="DB25" s="979"/>
      <c r="DC25" s="979"/>
      <c r="DD25" s="979"/>
      <c r="DE25" s="979"/>
      <c r="DF25" s="979"/>
      <c r="DG25" s="979"/>
      <c r="DH25" s="979"/>
      <c r="DI25" s="979"/>
      <c r="DJ25" s="979"/>
      <c r="DK25" s="979"/>
      <c r="DL25" s="979"/>
      <c r="DM25" s="979"/>
      <c r="DN25" s="979"/>
      <c r="DO25" s="979"/>
      <c r="DP25" s="979"/>
      <c r="DQ25" s="979"/>
      <c r="DR25" s="979"/>
      <c r="DS25" s="979"/>
      <c r="DT25" s="979"/>
      <c r="DU25" s="979"/>
      <c r="DV25" s="979"/>
      <c r="DW25" s="979"/>
      <c r="DX25" s="979"/>
      <c r="DY25" s="979"/>
      <c r="DZ25" s="979"/>
      <c r="EA25" s="979"/>
      <c r="EB25" s="979"/>
      <c r="EC25" s="979"/>
      <c r="ED25" s="979"/>
      <c r="EE25" s="979"/>
      <c r="EF25" s="979"/>
      <c r="EG25" s="979"/>
      <c r="EH25" s="979"/>
      <c r="EI25" s="979"/>
      <c r="EJ25" s="979"/>
      <c r="EK25" s="979"/>
      <c r="EL25" s="979"/>
      <c r="EM25" s="979"/>
      <c r="EN25" s="979"/>
      <c r="EO25" s="979"/>
      <c r="EP25" s="979"/>
      <c r="EQ25" s="979"/>
      <c r="ER25" s="979"/>
      <c r="ES25" s="979"/>
      <c r="ET25" s="979"/>
      <c r="EU25" s="979"/>
      <c r="EV25" s="979"/>
      <c r="EW25" s="979"/>
      <c r="EX25" s="979"/>
      <c r="EY25" s="979"/>
      <c r="EZ25" s="979"/>
      <c r="FA25" s="979"/>
      <c r="FB25" s="979"/>
      <c r="FC25" s="979"/>
      <c r="FD25" s="979"/>
      <c r="FE25" s="979"/>
      <c r="FF25" s="979"/>
      <c r="FG25" s="979"/>
      <c r="FH25" s="979"/>
      <c r="FI25" s="979"/>
      <c r="FJ25" s="979"/>
      <c r="FK25" s="979"/>
      <c r="FL25" s="979"/>
      <c r="FM25" s="979"/>
      <c r="FN25" s="979"/>
      <c r="FO25" s="979"/>
      <c r="FP25" s="979"/>
      <c r="FQ25" s="979"/>
      <c r="FR25" s="979"/>
      <c r="FS25" s="979"/>
      <c r="FT25" s="979"/>
      <c r="FU25" s="979"/>
      <c r="FV25" s="979"/>
      <c r="FW25" s="979"/>
      <c r="FX25" s="979"/>
      <c r="FY25" s="979"/>
      <c r="FZ25" s="979"/>
      <c r="GA25" s="979"/>
      <c r="GB25" s="979"/>
      <c r="GC25" s="979"/>
      <c r="GD25" s="979"/>
      <c r="GE25" s="979"/>
      <c r="GF25" s="979"/>
      <c r="GG25" s="979"/>
      <c r="GH25" s="979"/>
      <c r="GI25" s="979"/>
      <c r="GJ25" s="979"/>
      <c r="GK25" s="979"/>
      <c r="GL25" s="979"/>
      <c r="GM25" s="979"/>
      <c r="GN25" s="979"/>
      <c r="GO25" s="979"/>
      <c r="GP25" s="979"/>
      <c r="GQ25" s="979"/>
      <c r="GR25" s="979"/>
      <c r="GS25" s="979"/>
      <c r="GT25" s="979"/>
      <c r="GU25" s="979"/>
      <c r="GV25" s="979"/>
      <c r="GW25" s="979"/>
      <c r="GX25" s="979"/>
      <c r="GY25" s="979"/>
      <c r="GZ25" s="979"/>
      <c r="HA25" s="979"/>
      <c r="HB25" s="979"/>
      <c r="HC25" s="979"/>
      <c r="HD25" s="979"/>
      <c r="HE25" s="979"/>
      <c r="HF25" s="979"/>
      <c r="HG25" s="979"/>
      <c r="HH25" s="979"/>
      <c r="HI25" s="979"/>
      <c r="HJ25" s="979"/>
      <c r="HK25" s="979"/>
      <c r="HL25" s="979"/>
      <c r="HM25" s="979"/>
      <c r="HN25" s="979"/>
      <c r="HO25" s="979"/>
      <c r="HP25" s="979"/>
      <c r="HQ25" s="979"/>
      <c r="HR25" s="979"/>
      <c r="HS25" s="979"/>
      <c r="HT25" s="979"/>
    </row>
    <row r="26" spans="1:228" ht="24" customHeight="1">
      <c r="A26" s="606"/>
      <c r="B26" s="999" t="s">
        <v>41</v>
      </c>
      <c r="C26" s="1000"/>
      <c r="D26" s="21"/>
      <c r="E26" s="128"/>
      <c r="F26" s="990"/>
      <c r="G26" s="994">
        <v>3</v>
      </c>
      <c r="H26" s="937">
        <v>90</v>
      </c>
      <c r="I26" s="1004">
        <v>72</v>
      </c>
      <c r="J26" s="58"/>
      <c r="K26" s="58"/>
      <c r="L26" s="58">
        <v>36</v>
      </c>
      <c r="M26" s="1005">
        <v>18</v>
      </c>
      <c r="N26" s="80">
        <v>4</v>
      </c>
      <c r="O26" s="580"/>
      <c r="P26" s="845" t="b">
        <v>1</v>
      </c>
      <c r="Q26" s="845" t="b">
        <v>0</v>
      </c>
      <c r="R26" s="1142"/>
      <c r="S26" s="979"/>
      <c r="T26" s="979"/>
      <c r="U26" s="979"/>
      <c r="V26" s="979"/>
      <c r="W26" s="979"/>
      <c r="X26" s="979"/>
      <c r="Y26" s="979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J26" s="979"/>
      <c r="AK26" s="979"/>
      <c r="AL26" s="979"/>
      <c r="AM26" s="979"/>
      <c r="AN26" s="979"/>
      <c r="AO26" s="979"/>
      <c r="AP26" s="979"/>
      <c r="AQ26" s="979"/>
      <c r="AR26" s="979"/>
      <c r="AS26" s="979"/>
      <c r="AT26" s="979"/>
      <c r="AU26" s="979"/>
      <c r="AV26" s="979"/>
      <c r="AW26" s="979"/>
      <c r="AX26" s="979"/>
      <c r="AY26" s="979"/>
      <c r="AZ26" s="979"/>
      <c r="BA26" s="979"/>
      <c r="BB26" s="979"/>
      <c r="BC26" s="979"/>
      <c r="BD26" s="979"/>
      <c r="BE26" s="979"/>
      <c r="BF26" s="979"/>
      <c r="BG26" s="979"/>
      <c r="BH26" s="979"/>
      <c r="BI26" s="979"/>
      <c r="BJ26" s="979"/>
      <c r="BK26" s="979"/>
      <c r="BL26" s="979"/>
      <c r="BM26" s="979"/>
      <c r="BN26" s="979"/>
      <c r="BO26" s="979"/>
      <c r="BP26" s="979"/>
      <c r="BQ26" s="979"/>
      <c r="BR26" s="979"/>
      <c r="BS26" s="979"/>
      <c r="BT26" s="979"/>
      <c r="BU26" s="979"/>
      <c r="BV26" s="979"/>
      <c r="BW26" s="979"/>
      <c r="BX26" s="979"/>
      <c r="BY26" s="979"/>
      <c r="BZ26" s="979"/>
      <c r="CA26" s="979"/>
      <c r="CB26" s="979"/>
      <c r="CC26" s="979"/>
      <c r="CD26" s="979"/>
      <c r="CE26" s="979"/>
      <c r="CF26" s="979"/>
      <c r="CG26" s="979"/>
      <c r="CH26" s="979"/>
      <c r="CI26" s="979"/>
      <c r="CJ26" s="979"/>
      <c r="CK26" s="979"/>
      <c r="CL26" s="979"/>
      <c r="CM26" s="979"/>
      <c r="CN26" s="979"/>
      <c r="CO26" s="979"/>
      <c r="CP26" s="979"/>
      <c r="CQ26" s="979"/>
      <c r="CR26" s="979"/>
      <c r="CS26" s="979"/>
      <c r="CT26" s="979"/>
      <c r="CU26" s="979"/>
      <c r="CV26" s="979"/>
      <c r="CW26" s="979"/>
      <c r="CX26" s="979"/>
      <c r="CY26" s="979"/>
      <c r="CZ26" s="979"/>
      <c r="DA26" s="979"/>
      <c r="DB26" s="979"/>
      <c r="DC26" s="979"/>
      <c r="DD26" s="979"/>
      <c r="DE26" s="979"/>
      <c r="DF26" s="979"/>
      <c r="DG26" s="979"/>
      <c r="DH26" s="979"/>
      <c r="DI26" s="979"/>
      <c r="DJ26" s="979"/>
      <c r="DK26" s="979"/>
      <c r="DL26" s="979"/>
      <c r="DM26" s="979"/>
      <c r="DN26" s="979"/>
      <c r="DO26" s="979"/>
      <c r="DP26" s="979"/>
      <c r="DQ26" s="979"/>
      <c r="DR26" s="979"/>
      <c r="DS26" s="979"/>
      <c r="DT26" s="979"/>
      <c r="DU26" s="979"/>
      <c r="DV26" s="979"/>
      <c r="DW26" s="979"/>
      <c r="DX26" s="979"/>
      <c r="DY26" s="979"/>
      <c r="DZ26" s="979"/>
      <c r="EA26" s="979"/>
      <c r="EB26" s="979"/>
      <c r="EC26" s="979"/>
      <c r="ED26" s="979"/>
      <c r="EE26" s="979"/>
      <c r="EF26" s="979"/>
      <c r="EG26" s="979"/>
      <c r="EH26" s="979"/>
      <c r="EI26" s="979"/>
      <c r="EJ26" s="979"/>
      <c r="EK26" s="979"/>
      <c r="EL26" s="979"/>
      <c r="EM26" s="979"/>
      <c r="EN26" s="979"/>
      <c r="EO26" s="979"/>
      <c r="EP26" s="979"/>
      <c r="EQ26" s="979"/>
      <c r="ER26" s="979"/>
      <c r="ES26" s="979"/>
      <c r="ET26" s="979"/>
      <c r="EU26" s="979"/>
      <c r="EV26" s="979"/>
      <c r="EW26" s="979"/>
      <c r="EX26" s="979"/>
      <c r="EY26" s="979"/>
      <c r="EZ26" s="979"/>
      <c r="FA26" s="979"/>
      <c r="FB26" s="979"/>
      <c r="FC26" s="979"/>
      <c r="FD26" s="979"/>
      <c r="FE26" s="979"/>
      <c r="FF26" s="979"/>
      <c r="FG26" s="979"/>
      <c r="FH26" s="979"/>
      <c r="FI26" s="979"/>
      <c r="FJ26" s="979"/>
      <c r="FK26" s="979"/>
      <c r="FL26" s="979"/>
      <c r="FM26" s="979"/>
      <c r="FN26" s="979"/>
      <c r="FO26" s="979"/>
      <c r="FP26" s="979"/>
      <c r="FQ26" s="979"/>
      <c r="FR26" s="979"/>
      <c r="FS26" s="979"/>
      <c r="FT26" s="979"/>
      <c r="FU26" s="979"/>
      <c r="FV26" s="979"/>
      <c r="FW26" s="979"/>
      <c r="FX26" s="979"/>
      <c r="FY26" s="979"/>
      <c r="FZ26" s="979"/>
      <c r="GA26" s="979"/>
      <c r="GB26" s="979"/>
      <c r="GC26" s="979"/>
      <c r="GD26" s="979"/>
      <c r="GE26" s="979"/>
      <c r="GF26" s="979"/>
      <c r="GG26" s="979"/>
      <c r="GH26" s="979"/>
      <c r="GI26" s="979"/>
      <c r="GJ26" s="979"/>
      <c r="GK26" s="979"/>
      <c r="GL26" s="979"/>
      <c r="GM26" s="979"/>
      <c r="GN26" s="979"/>
      <c r="GO26" s="979"/>
      <c r="GP26" s="979"/>
      <c r="GQ26" s="979"/>
      <c r="GR26" s="979"/>
      <c r="GS26" s="979"/>
      <c r="GT26" s="979"/>
      <c r="GU26" s="979"/>
      <c r="GV26" s="979"/>
      <c r="GW26" s="979"/>
      <c r="GX26" s="979"/>
      <c r="GY26" s="979"/>
      <c r="GZ26" s="979"/>
      <c r="HA26" s="979"/>
      <c r="HB26" s="979"/>
      <c r="HC26" s="979"/>
      <c r="HD26" s="979"/>
      <c r="HE26" s="979"/>
      <c r="HF26" s="979"/>
      <c r="HG26" s="979"/>
      <c r="HH26" s="979"/>
      <c r="HI26" s="979"/>
      <c r="HJ26" s="979"/>
      <c r="HK26" s="979"/>
      <c r="HL26" s="979"/>
      <c r="HM26" s="979"/>
      <c r="HN26" s="979"/>
      <c r="HO26" s="979"/>
      <c r="HP26" s="979"/>
      <c r="HQ26" s="979"/>
      <c r="HR26" s="979"/>
      <c r="HS26" s="979"/>
      <c r="HT26" s="979"/>
    </row>
    <row r="27" ht="19.5" thickBot="1"/>
    <row r="28" spans="1:228" ht="18.75">
      <c r="A28" s="1911" t="s">
        <v>540</v>
      </c>
      <c r="B28" s="1912"/>
      <c r="C28" s="1912"/>
      <c r="D28" s="1912"/>
      <c r="E28" s="1912"/>
      <c r="F28" s="1912"/>
      <c r="G28" s="1912"/>
      <c r="H28" s="1912"/>
      <c r="I28" s="1912"/>
      <c r="J28" s="1912"/>
      <c r="K28" s="1912"/>
      <c r="L28" s="1912"/>
      <c r="M28" s="1912"/>
      <c r="N28" s="1912"/>
      <c r="O28" s="1914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7"/>
      <c r="G29" s="1068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459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2" t="s">
        <v>23</v>
      </c>
      <c r="D30" s="55"/>
      <c r="E30" s="55"/>
      <c r="F30" s="865"/>
      <c r="G30" s="994">
        <v>3.5</v>
      </c>
      <c r="H30" s="951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227</v>
      </c>
      <c r="C31" s="173">
        <v>2</v>
      </c>
      <c r="D31" s="60"/>
      <c r="E31" s="60"/>
      <c r="F31" s="577"/>
      <c r="G31" s="994">
        <v>8</v>
      </c>
      <c r="H31" s="951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19"/>
      <c r="C32" s="1320"/>
      <c r="D32" s="356"/>
      <c r="E32" s="356"/>
      <c r="F32" s="1321"/>
      <c r="G32" s="1322"/>
      <c r="H32" s="1327"/>
      <c r="I32" s="356"/>
      <c r="J32" s="356"/>
      <c r="K32" s="356"/>
      <c r="L32" s="356"/>
      <c r="M32" s="1324"/>
      <c r="N32" s="1326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4">
        <v>2</v>
      </c>
      <c r="D33" s="239"/>
      <c r="E33" s="239"/>
      <c r="F33" s="990"/>
      <c r="G33" s="994">
        <v>6</v>
      </c>
      <c r="H33" s="951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42"/>
      <c r="S33" s="979"/>
      <c r="T33" s="979"/>
      <c r="U33" s="979"/>
      <c r="V33" s="979"/>
      <c r="W33" s="979"/>
      <c r="X33" s="979"/>
      <c r="Y33" s="979"/>
      <c r="Z33" s="979"/>
      <c r="AA33" s="979"/>
      <c r="AB33" s="979"/>
      <c r="AC33" s="979"/>
      <c r="AD33" s="979"/>
      <c r="AE33" s="979"/>
      <c r="AF33" s="979"/>
      <c r="AG33" s="979"/>
      <c r="AH33" s="979"/>
      <c r="AI33" s="979"/>
      <c r="AJ33" s="979"/>
      <c r="AK33" s="979"/>
      <c r="AL33" s="979"/>
      <c r="AM33" s="979"/>
      <c r="AN33" s="979"/>
      <c r="AO33" s="979"/>
      <c r="AP33" s="979"/>
      <c r="AQ33" s="979"/>
      <c r="AR33" s="979"/>
      <c r="AS33" s="979"/>
      <c r="AT33" s="979"/>
      <c r="AU33" s="979"/>
      <c r="AV33" s="979"/>
      <c r="AW33" s="979"/>
      <c r="AX33" s="979"/>
      <c r="AY33" s="979"/>
      <c r="AZ33" s="979"/>
      <c r="BA33" s="979"/>
      <c r="BB33" s="979"/>
      <c r="BC33" s="979"/>
      <c r="BD33" s="979"/>
      <c r="BE33" s="979"/>
      <c r="BF33" s="979"/>
      <c r="BG33" s="979"/>
      <c r="BH33" s="979"/>
      <c r="BI33" s="979"/>
      <c r="BJ33" s="979"/>
      <c r="BK33" s="979"/>
      <c r="BL33" s="979"/>
      <c r="BM33" s="979"/>
      <c r="BN33" s="979"/>
      <c r="BO33" s="979"/>
      <c r="BP33" s="979"/>
      <c r="BQ33" s="979"/>
      <c r="BR33" s="979"/>
      <c r="BS33" s="979"/>
      <c r="BT33" s="979"/>
      <c r="BU33" s="979"/>
      <c r="BV33" s="979"/>
      <c r="BW33" s="979"/>
      <c r="BX33" s="979"/>
      <c r="BY33" s="979"/>
      <c r="BZ33" s="979"/>
      <c r="CA33" s="979"/>
      <c r="CB33" s="979"/>
      <c r="CC33" s="979"/>
      <c r="CD33" s="979"/>
      <c r="CE33" s="979"/>
      <c r="CF33" s="979"/>
      <c r="CG33" s="979"/>
      <c r="CH33" s="979"/>
      <c r="CI33" s="979"/>
      <c r="CJ33" s="979"/>
      <c r="CK33" s="979"/>
      <c r="CL33" s="979"/>
      <c r="CM33" s="979"/>
      <c r="CN33" s="979"/>
      <c r="CO33" s="979"/>
      <c r="CP33" s="979"/>
      <c r="CQ33" s="979"/>
      <c r="CR33" s="979"/>
      <c r="CS33" s="979"/>
      <c r="CT33" s="979"/>
      <c r="CU33" s="979"/>
      <c r="CV33" s="979"/>
      <c r="CW33" s="979"/>
      <c r="CX33" s="979"/>
      <c r="CY33" s="979"/>
      <c r="CZ33" s="979"/>
      <c r="DA33" s="979"/>
      <c r="DB33" s="979"/>
      <c r="DC33" s="979"/>
      <c r="DD33" s="979"/>
      <c r="DE33" s="979"/>
      <c r="DF33" s="979"/>
      <c r="DG33" s="979"/>
      <c r="DH33" s="979"/>
      <c r="DI33" s="979"/>
      <c r="DJ33" s="979"/>
      <c r="DK33" s="979"/>
      <c r="DL33" s="979"/>
      <c r="DM33" s="979"/>
      <c r="DN33" s="979"/>
      <c r="DO33" s="979"/>
      <c r="DP33" s="979"/>
      <c r="DQ33" s="979"/>
      <c r="DR33" s="979"/>
      <c r="DS33" s="979"/>
      <c r="DT33" s="979"/>
      <c r="DU33" s="979"/>
      <c r="DV33" s="979"/>
      <c r="DW33" s="979"/>
      <c r="DX33" s="979"/>
      <c r="DY33" s="979"/>
      <c r="DZ33" s="979"/>
      <c r="EA33" s="979"/>
      <c r="EB33" s="979"/>
      <c r="EC33" s="979"/>
      <c r="ED33" s="979"/>
      <c r="EE33" s="979"/>
      <c r="EF33" s="979"/>
      <c r="EG33" s="979"/>
      <c r="EH33" s="979"/>
      <c r="EI33" s="979"/>
      <c r="EJ33" s="979"/>
      <c r="EK33" s="979"/>
      <c r="EL33" s="979"/>
      <c r="EM33" s="979"/>
      <c r="EN33" s="979"/>
      <c r="EO33" s="979"/>
      <c r="EP33" s="979"/>
      <c r="EQ33" s="979"/>
      <c r="ER33" s="979"/>
      <c r="ES33" s="979"/>
      <c r="ET33" s="979"/>
      <c r="EU33" s="979"/>
      <c r="EV33" s="979"/>
      <c r="EW33" s="979"/>
      <c r="EX33" s="979"/>
      <c r="EY33" s="979"/>
      <c r="EZ33" s="979"/>
      <c r="FA33" s="979"/>
      <c r="FB33" s="979"/>
      <c r="FC33" s="979"/>
      <c r="FD33" s="979"/>
      <c r="FE33" s="979"/>
      <c r="FF33" s="979"/>
      <c r="FG33" s="979"/>
      <c r="FH33" s="979"/>
      <c r="FI33" s="979"/>
      <c r="FJ33" s="979"/>
      <c r="FK33" s="979"/>
      <c r="FL33" s="979"/>
      <c r="FM33" s="979"/>
      <c r="FN33" s="979"/>
      <c r="FO33" s="979"/>
      <c r="FP33" s="979"/>
      <c r="FQ33" s="979"/>
      <c r="FR33" s="979"/>
      <c r="FS33" s="979"/>
      <c r="FT33" s="979"/>
      <c r="FU33" s="979"/>
      <c r="FV33" s="979"/>
      <c r="FW33" s="979"/>
      <c r="FX33" s="979"/>
      <c r="FY33" s="979"/>
      <c r="FZ33" s="979"/>
      <c r="GA33" s="979"/>
      <c r="GB33" s="979"/>
      <c r="GC33" s="979"/>
      <c r="GD33" s="979"/>
      <c r="GE33" s="979"/>
      <c r="GF33" s="979"/>
      <c r="GG33" s="979"/>
      <c r="GH33" s="979"/>
      <c r="GI33" s="979"/>
      <c r="GJ33" s="979"/>
      <c r="GK33" s="979"/>
      <c r="GL33" s="979"/>
      <c r="GM33" s="979"/>
      <c r="GN33" s="979"/>
      <c r="GO33" s="979"/>
      <c r="GP33" s="979"/>
      <c r="GQ33" s="979"/>
      <c r="GR33" s="979"/>
      <c r="GS33" s="979"/>
      <c r="GT33" s="979"/>
      <c r="GU33" s="979"/>
      <c r="GV33" s="979"/>
      <c r="GW33" s="979"/>
      <c r="GX33" s="979"/>
      <c r="GY33" s="979"/>
      <c r="GZ33" s="979"/>
      <c r="HA33" s="979"/>
      <c r="HB33" s="979"/>
      <c r="HC33" s="979"/>
      <c r="HD33" s="979"/>
      <c r="HE33" s="979"/>
      <c r="HF33" s="979"/>
      <c r="HG33" s="979"/>
      <c r="HH33" s="979"/>
      <c r="HI33" s="979"/>
      <c r="HJ33" s="979"/>
      <c r="HK33" s="979"/>
      <c r="HL33" s="979"/>
      <c r="HM33" s="979"/>
      <c r="HN33" s="979"/>
      <c r="HO33" s="979"/>
      <c r="HP33" s="979"/>
      <c r="HQ33" s="979"/>
      <c r="HR33" s="979"/>
      <c r="HS33" s="979"/>
      <c r="HT33" s="979"/>
    </row>
    <row r="34" spans="1:228" ht="33.75" customHeight="1" thickBot="1">
      <c r="A34" s="606"/>
      <c r="B34" s="999" t="s">
        <v>41</v>
      </c>
      <c r="C34" s="1000"/>
      <c r="D34" s="21">
        <v>2</v>
      </c>
      <c r="E34" s="128"/>
      <c r="F34" s="990"/>
      <c r="G34" s="994">
        <v>3</v>
      </c>
      <c r="H34" s="937">
        <v>90</v>
      </c>
      <c r="I34" s="1004">
        <v>72</v>
      </c>
      <c r="J34" s="58"/>
      <c r="K34" s="58"/>
      <c r="L34" s="58">
        <v>36</v>
      </c>
      <c r="M34" s="1005">
        <v>18</v>
      </c>
      <c r="N34" s="80">
        <v>4</v>
      </c>
      <c r="O34" s="580"/>
      <c r="P34" s="845" t="b">
        <v>1</v>
      </c>
      <c r="Q34" s="845" t="b">
        <v>0</v>
      </c>
      <c r="R34" s="1142"/>
      <c r="S34" s="979"/>
      <c r="T34" s="979"/>
      <c r="U34" s="979"/>
      <c r="V34" s="979"/>
      <c r="W34" s="979"/>
      <c r="X34" s="979"/>
      <c r="Y34" s="979"/>
      <c r="Z34" s="979"/>
      <c r="AA34" s="979"/>
      <c r="AB34" s="979"/>
      <c r="AC34" s="979"/>
      <c r="AD34" s="979"/>
      <c r="AE34" s="979"/>
      <c r="AF34" s="979"/>
      <c r="AG34" s="979"/>
      <c r="AH34" s="979"/>
      <c r="AI34" s="979"/>
      <c r="AJ34" s="979"/>
      <c r="AK34" s="979"/>
      <c r="AL34" s="979"/>
      <c r="AM34" s="979"/>
      <c r="AN34" s="979"/>
      <c r="AO34" s="979"/>
      <c r="AP34" s="979"/>
      <c r="AQ34" s="979"/>
      <c r="AR34" s="979"/>
      <c r="AS34" s="979"/>
      <c r="AT34" s="979"/>
      <c r="AU34" s="979"/>
      <c r="AV34" s="979"/>
      <c r="AW34" s="979"/>
      <c r="AX34" s="979"/>
      <c r="AY34" s="979"/>
      <c r="AZ34" s="979"/>
      <c r="BA34" s="979"/>
      <c r="BB34" s="979"/>
      <c r="BC34" s="979"/>
      <c r="BD34" s="979"/>
      <c r="BE34" s="979"/>
      <c r="BF34" s="979"/>
      <c r="BG34" s="979"/>
      <c r="BH34" s="979"/>
      <c r="BI34" s="979"/>
      <c r="BJ34" s="979"/>
      <c r="BK34" s="979"/>
      <c r="BL34" s="979"/>
      <c r="BM34" s="979"/>
      <c r="BN34" s="979"/>
      <c r="BO34" s="979"/>
      <c r="BP34" s="979"/>
      <c r="BQ34" s="979"/>
      <c r="BR34" s="979"/>
      <c r="BS34" s="979"/>
      <c r="BT34" s="979"/>
      <c r="BU34" s="979"/>
      <c r="BV34" s="979"/>
      <c r="BW34" s="979"/>
      <c r="BX34" s="979"/>
      <c r="BY34" s="979"/>
      <c r="BZ34" s="979"/>
      <c r="CA34" s="979"/>
      <c r="CB34" s="979"/>
      <c r="CC34" s="979"/>
      <c r="CD34" s="979"/>
      <c r="CE34" s="979"/>
      <c r="CF34" s="979"/>
      <c r="CG34" s="979"/>
      <c r="CH34" s="979"/>
      <c r="CI34" s="979"/>
      <c r="CJ34" s="979"/>
      <c r="CK34" s="979"/>
      <c r="CL34" s="979"/>
      <c r="CM34" s="979"/>
      <c r="CN34" s="979"/>
      <c r="CO34" s="979"/>
      <c r="CP34" s="979"/>
      <c r="CQ34" s="979"/>
      <c r="CR34" s="979"/>
      <c r="CS34" s="979"/>
      <c r="CT34" s="979"/>
      <c r="CU34" s="979"/>
      <c r="CV34" s="979"/>
      <c r="CW34" s="979"/>
      <c r="CX34" s="979"/>
      <c r="CY34" s="979"/>
      <c r="CZ34" s="979"/>
      <c r="DA34" s="979"/>
      <c r="DB34" s="979"/>
      <c r="DC34" s="979"/>
      <c r="DD34" s="979"/>
      <c r="DE34" s="979"/>
      <c r="DF34" s="979"/>
      <c r="DG34" s="979"/>
      <c r="DH34" s="979"/>
      <c r="DI34" s="979"/>
      <c r="DJ34" s="979"/>
      <c r="DK34" s="979"/>
      <c r="DL34" s="979"/>
      <c r="DM34" s="979"/>
      <c r="DN34" s="979"/>
      <c r="DO34" s="979"/>
      <c r="DP34" s="979"/>
      <c r="DQ34" s="979"/>
      <c r="DR34" s="979"/>
      <c r="DS34" s="979"/>
      <c r="DT34" s="979"/>
      <c r="DU34" s="979"/>
      <c r="DV34" s="979"/>
      <c r="DW34" s="979"/>
      <c r="DX34" s="979"/>
      <c r="DY34" s="979"/>
      <c r="DZ34" s="979"/>
      <c r="EA34" s="979"/>
      <c r="EB34" s="979"/>
      <c r="EC34" s="979"/>
      <c r="ED34" s="979"/>
      <c r="EE34" s="979"/>
      <c r="EF34" s="979"/>
      <c r="EG34" s="979"/>
      <c r="EH34" s="979"/>
      <c r="EI34" s="979"/>
      <c r="EJ34" s="979"/>
      <c r="EK34" s="979"/>
      <c r="EL34" s="979"/>
      <c r="EM34" s="979"/>
      <c r="EN34" s="979"/>
      <c r="EO34" s="979"/>
      <c r="EP34" s="979"/>
      <c r="EQ34" s="979"/>
      <c r="ER34" s="979"/>
      <c r="ES34" s="979"/>
      <c r="ET34" s="979"/>
      <c r="EU34" s="979"/>
      <c r="EV34" s="979"/>
      <c r="EW34" s="979"/>
      <c r="EX34" s="979"/>
      <c r="EY34" s="979"/>
      <c r="EZ34" s="979"/>
      <c r="FA34" s="979"/>
      <c r="FB34" s="979"/>
      <c r="FC34" s="979"/>
      <c r="FD34" s="979"/>
      <c r="FE34" s="979"/>
      <c r="FF34" s="979"/>
      <c r="FG34" s="979"/>
      <c r="FH34" s="979"/>
      <c r="FI34" s="979"/>
      <c r="FJ34" s="979"/>
      <c r="FK34" s="979"/>
      <c r="FL34" s="979"/>
      <c r="FM34" s="979"/>
      <c r="FN34" s="979"/>
      <c r="FO34" s="979"/>
      <c r="FP34" s="979"/>
      <c r="FQ34" s="979"/>
      <c r="FR34" s="979"/>
      <c r="FS34" s="979"/>
      <c r="FT34" s="979"/>
      <c r="FU34" s="979"/>
      <c r="FV34" s="979"/>
      <c r="FW34" s="979"/>
      <c r="FX34" s="979"/>
      <c r="FY34" s="979"/>
      <c r="FZ34" s="979"/>
      <c r="GA34" s="979"/>
      <c r="GB34" s="979"/>
      <c r="GC34" s="979"/>
      <c r="GD34" s="979"/>
      <c r="GE34" s="979"/>
      <c r="GF34" s="979"/>
      <c r="GG34" s="979"/>
      <c r="GH34" s="979"/>
      <c r="GI34" s="979"/>
      <c r="GJ34" s="979"/>
      <c r="GK34" s="979"/>
      <c r="GL34" s="979"/>
      <c r="GM34" s="979"/>
      <c r="GN34" s="979"/>
      <c r="GO34" s="979"/>
      <c r="GP34" s="979"/>
      <c r="GQ34" s="979"/>
      <c r="GR34" s="979"/>
      <c r="GS34" s="979"/>
      <c r="GT34" s="979"/>
      <c r="GU34" s="979"/>
      <c r="GV34" s="979"/>
      <c r="GW34" s="979"/>
      <c r="GX34" s="979"/>
      <c r="GY34" s="979"/>
      <c r="GZ34" s="979"/>
      <c r="HA34" s="979"/>
      <c r="HB34" s="979"/>
      <c r="HC34" s="979"/>
      <c r="HD34" s="979"/>
      <c r="HE34" s="979"/>
      <c r="HF34" s="979"/>
      <c r="HG34" s="979"/>
      <c r="HH34" s="979"/>
      <c r="HI34" s="979"/>
      <c r="HJ34" s="979"/>
      <c r="HK34" s="979"/>
      <c r="HL34" s="979"/>
      <c r="HM34" s="979"/>
      <c r="HN34" s="979"/>
      <c r="HO34" s="979"/>
      <c r="HP34" s="979"/>
      <c r="HQ34" s="979"/>
      <c r="HR34" s="979"/>
      <c r="HS34" s="979"/>
      <c r="HT34" s="979"/>
    </row>
    <row r="35" ht="18.75">
      <c r="B35" s="857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42" customWidth="1"/>
    <col min="17" max="16384" width="9.125" style="5" customWidth="1"/>
  </cols>
  <sheetData>
    <row r="1" spans="1:16" s="7" customFormat="1" ht="19.5" customHeight="1" thickBot="1">
      <c r="A1" s="1748" t="s">
        <v>522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231"/>
    </row>
    <row r="2" spans="1:16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717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231"/>
    </row>
    <row r="3" spans="1:16" s="7" customFormat="1" ht="19.5" customHeight="1">
      <c r="A3" s="1764"/>
      <c r="B3" s="1754"/>
      <c r="C3" s="1769"/>
      <c r="D3" s="1770"/>
      <c r="E3" s="1770"/>
      <c r="F3" s="1771"/>
      <c r="G3" s="1718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231"/>
    </row>
    <row r="4" spans="1:16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718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231"/>
    </row>
    <row r="5" spans="1:16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719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231"/>
    </row>
    <row r="6" spans="1:16" s="7" customFormat="1" ht="19.5" customHeight="1">
      <c r="A6" s="1764"/>
      <c r="B6" s="1754"/>
      <c r="C6" s="1721"/>
      <c r="D6" s="1721"/>
      <c r="E6" s="1759"/>
      <c r="F6" s="1715"/>
      <c r="G6" s="1719"/>
      <c r="H6" s="1721"/>
      <c r="I6" s="1739"/>
      <c r="J6" s="1713"/>
      <c r="K6" s="1713"/>
      <c r="L6" s="1713"/>
      <c r="M6" s="1751"/>
      <c r="N6" s="1753" t="s">
        <v>351</v>
      </c>
      <c r="O6" s="1754"/>
      <c r="P6" s="231"/>
    </row>
    <row r="7" spans="1:16" s="7" customFormat="1" ht="22.5" customHeight="1" thickBot="1">
      <c r="A7" s="1765"/>
      <c r="B7" s="1795"/>
      <c r="C7" s="1722"/>
      <c r="D7" s="1722"/>
      <c r="E7" s="1760"/>
      <c r="F7" s="1716"/>
      <c r="G7" s="1720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1710" t="s">
        <v>253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231"/>
    </row>
    <row r="10" spans="1:16" s="7" customFormat="1" ht="19.5" customHeight="1" thickBot="1">
      <c r="A10" s="1710" t="s">
        <v>502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231"/>
    </row>
    <row r="11" spans="1:16" s="7" customFormat="1" ht="19.5" customHeight="1">
      <c r="A11" s="141" t="s">
        <v>156</v>
      </c>
      <c r="B11" s="940" t="s">
        <v>285</v>
      </c>
      <c r="C11" s="943"/>
      <c r="D11" s="888" t="s">
        <v>22</v>
      </c>
      <c r="E11" s="888"/>
      <c r="F11" s="870"/>
      <c r="G11" s="1066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551</v>
      </c>
    </row>
    <row r="12" spans="1:16" s="20" customFormat="1" ht="19.5" customHeight="1">
      <c r="A12" s="77" t="s">
        <v>157</v>
      </c>
      <c r="B12" s="848" t="s">
        <v>37</v>
      </c>
      <c r="C12" s="168">
        <v>1</v>
      </c>
      <c r="D12" s="16"/>
      <c r="E12" s="16"/>
      <c r="F12" s="988"/>
      <c r="G12" s="1294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542</v>
      </c>
    </row>
    <row r="13" spans="1:16" s="20" customFormat="1" ht="19.5" customHeight="1">
      <c r="A13" s="77" t="s">
        <v>158</v>
      </c>
      <c r="B13" s="1319" t="s">
        <v>520</v>
      </c>
      <c r="C13" s="1320"/>
      <c r="D13" s="356">
        <v>2</v>
      </c>
      <c r="E13" s="356"/>
      <c r="F13" s="1321"/>
      <c r="G13" s="1322">
        <v>2</v>
      </c>
      <c r="H13" s="1323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24">
        <f>H13-I13</f>
        <v>33</v>
      </c>
      <c r="N13" s="1325"/>
      <c r="O13" s="1326">
        <v>1.5</v>
      </c>
      <c r="P13" s="231" t="s">
        <v>542</v>
      </c>
    </row>
    <row r="14" spans="1:16" s="20" customFormat="1" ht="19.5" customHeight="1">
      <c r="A14" s="77" t="s">
        <v>159</v>
      </c>
      <c r="B14" s="850" t="s">
        <v>58</v>
      </c>
      <c r="C14" s="942"/>
      <c r="D14" s="55" t="s">
        <v>22</v>
      </c>
      <c r="E14" s="55"/>
      <c r="F14" s="865"/>
      <c r="G14" s="994">
        <v>4</v>
      </c>
      <c r="H14" s="951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543</v>
      </c>
    </row>
    <row r="15" spans="1:16" s="20" customFormat="1" ht="19.5" customHeight="1">
      <c r="A15" s="77" t="s">
        <v>160</v>
      </c>
      <c r="B15" s="856" t="s">
        <v>36</v>
      </c>
      <c r="C15" s="211"/>
      <c r="D15" s="30"/>
      <c r="E15" s="30"/>
      <c r="F15" s="1133"/>
      <c r="G15" s="1134">
        <f>SUM(G16:G17)</f>
        <v>4</v>
      </c>
      <c r="H15" s="1026">
        <f>SUM(H16:H17)</f>
        <v>120</v>
      </c>
      <c r="I15" s="1027">
        <f>SUM(I16:I17)</f>
        <v>66</v>
      </c>
      <c r="J15" s="1027"/>
      <c r="K15" s="1027"/>
      <c r="L15" s="1027">
        <f>SUM(L16:L17)</f>
        <v>66</v>
      </c>
      <c r="M15" s="1027">
        <f>SUM(M16:M17)</f>
        <v>54</v>
      </c>
      <c r="N15" s="934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7"/>
      <c r="G16" s="1068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544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7"/>
      <c r="G17" s="1068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544</v>
      </c>
    </row>
    <row r="18" spans="1:16" s="27" customFormat="1" ht="19.5" customHeight="1">
      <c r="A18" s="77" t="s">
        <v>161</v>
      </c>
      <c r="B18" s="850" t="s">
        <v>59</v>
      </c>
      <c r="C18" s="942"/>
      <c r="D18" s="55"/>
      <c r="E18" s="55"/>
      <c r="F18" s="865"/>
      <c r="G18" s="994">
        <f>G19+G20</f>
        <v>8.5</v>
      </c>
      <c r="H18" s="951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41"/>
    </row>
    <row r="19" spans="1:16" s="20" customFormat="1" ht="19.5" customHeight="1">
      <c r="A19" s="77"/>
      <c r="B19" s="850" t="s">
        <v>59</v>
      </c>
      <c r="C19" s="942" t="s">
        <v>22</v>
      </c>
      <c r="D19" s="55"/>
      <c r="E19" s="55"/>
      <c r="F19" s="865"/>
      <c r="G19" s="994">
        <v>5</v>
      </c>
      <c r="H19" s="951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545</v>
      </c>
    </row>
    <row r="20" spans="1:16" s="20" customFormat="1" ht="19.5" customHeight="1">
      <c r="A20" s="77"/>
      <c r="B20" s="850" t="s">
        <v>59</v>
      </c>
      <c r="C20" s="942" t="s">
        <v>23</v>
      </c>
      <c r="D20" s="55"/>
      <c r="E20" s="55"/>
      <c r="F20" s="865"/>
      <c r="G20" s="994">
        <v>3.5</v>
      </c>
      <c r="H20" s="951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545</v>
      </c>
    </row>
    <row r="21" spans="1:16" s="20" customFormat="1" ht="19.5" customHeight="1">
      <c r="A21" s="77" t="s">
        <v>489</v>
      </c>
      <c r="B21" s="850" t="s">
        <v>227</v>
      </c>
      <c r="C21" s="942"/>
      <c r="D21" s="55"/>
      <c r="E21" s="55"/>
      <c r="F21" s="865"/>
      <c r="G21" s="994">
        <v>15</v>
      </c>
      <c r="H21" s="951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227</v>
      </c>
      <c r="C22" s="173">
        <v>1</v>
      </c>
      <c r="D22" s="60"/>
      <c r="E22" s="60"/>
      <c r="F22" s="577"/>
      <c r="G22" s="994">
        <v>7</v>
      </c>
      <c r="H22" s="951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465</v>
      </c>
    </row>
    <row r="23" spans="1:16" s="20" customFormat="1" ht="19.5" customHeight="1">
      <c r="A23" s="77"/>
      <c r="B23" s="850" t="s">
        <v>227</v>
      </c>
      <c r="C23" s="173">
        <v>2</v>
      </c>
      <c r="D23" s="60"/>
      <c r="E23" s="60"/>
      <c r="F23" s="577"/>
      <c r="G23" s="994">
        <v>8</v>
      </c>
      <c r="H23" s="951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465</v>
      </c>
    </row>
    <row r="24" spans="1:16" s="20" customFormat="1" ht="39.75" customHeight="1">
      <c r="A24" s="77" t="s">
        <v>490</v>
      </c>
      <c r="B24" s="850" t="s">
        <v>63</v>
      </c>
      <c r="C24" s="942" t="s">
        <v>45</v>
      </c>
      <c r="D24" s="55"/>
      <c r="E24" s="55"/>
      <c r="F24" s="865"/>
      <c r="G24" s="994">
        <v>3.5</v>
      </c>
      <c r="H24" s="951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491</v>
      </c>
      <c r="B25" s="1319" t="s">
        <v>521</v>
      </c>
      <c r="C25" s="1320">
        <v>2</v>
      </c>
      <c r="D25" s="356"/>
      <c r="E25" s="356"/>
      <c r="F25" s="1321"/>
      <c r="G25" s="1322">
        <v>3</v>
      </c>
      <c r="H25" s="1327">
        <f>G25*30</f>
        <v>90</v>
      </c>
      <c r="I25" s="356">
        <f>L25+J25</f>
        <v>27</v>
      </c>
      <c r="J25" s="356"/>
      <c r="K25" s="356"/>
      <c r="L25" s="356">
        <v>27</v>
      </c>
      <c r="M25" s="1324">
        <f>H25-I25</f>
        <v>63</v>
      </c>
      <c r="N25" s="1325"/>
      <c r="O25" s="1326">
        <v>1.5</v>
      </c>
      <c r="P25" s="231" t="s">
        <v>544</v>
      </c>
    </row>
    <row r="26" spans="1:16" s="27" customFormat="1" ht="19.5" customHeight="1">
      <c r="A26" s="77" t="s">
        <v>492</v>
      </c>
      <c r="B26" s="850" t="s">
        <v>64</v>
      </c>
      <c r="C26" s="942"/>
      <c r="D26" s="55"/>
      <c r="E26" s="55"/>
      <c r="F26" s="865"/>
      <c r="G26" s="994">
        <f>G27+G28</f>
        <v>11</v>
      </c>
      <c r="H26" s="951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41"/>
    </row>
    <row r="27" spans="1:16" s="979" customFormat="1" ht="19.5" customHeight="1">
      <c r="A27" s="77"/>
      <c r="B27" s="850" t="s">
        <v>64</v>
      </c>
      <c r="C27" s="954">
        <v>2</v>
      </c>
      <c r="D27" s="239"/>
      <c r="E27" s="239"/>
      <c r="F27" s="990"/>
      <c r="G27" s="994">
        <v>6</v>
      </c>
      <c r="H27" s="951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42" t="s">
        <v>546</v>
      </c>
    </row>
    <row r="28" spans="1:16" s="979" customFormat="1" ht="19.5" customHeight="1">
      <c r="A28" s="77"/>
      <c r="B28" s="850" t="s">
        <v>64</v>
      </c>
      <c r="C28" s="954">
        <v>3</v>
      </c>
      <c r="D28" s="239"/>
      <c r="E28" s="239"/>
      <c r="F28" s="990"/>
      <c r="G28" s="1069">
        <v>5</v>
      </c>
      <c r="H28" s="951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42"/>
    </row>
    <row r="29" spans="1:16" s="20" customFormat="1" ht="19.5" customHeight="1">
      <c r="A29" s="77" t="s">
        <v>507</v>
      </c>
      <c r="B29" s="1328" t="s">
        <v>519</v>
      </c>
      <c r="C29" s="893">
        <v>4</v>
      </c>
      <c r="D29" s="891"/>
      <c r="E29" s="891"/>
      <c r="F29" s="989"/>
      <c r="G29" s="1275">
        <v>3</v>
      </c>
      <c r="H29" s="890">
        <f>G29*30</f>
        <v>90</v>
      </c>
      <c r="I29" s="891">
        <f>J29+L29</f>
        <v>45</v>
      </c>
      <c r="J29" s="891">
        <v>27</v>
      </c>
      <c r="K29" s="891"/>
      <c r="L29" s="891">
        <v>18</v>
      </c>
      <c r="M29" s="289">
        <f>H29-I29</f>
        <v>45</v>
      </c>
      <c r="N29" s="894"/>
      <c r="O29" s="58"/>
      <c r="P29" s="231"/>
    </row>
    <row r="30" spans="1:16" s="27" customFormat="1" ht="19.5" customHeight="1">
      <c r="A30" s="1078" t="s">
        <v>508</v>
      </c>
      <c r="B30" s="1036" t="s">
        <v>41</v>
      </c>
      <c r="C30" s="996"/>
      <c r="D30" s="997"/>
      <c r="E30" s="997"/>
      <c r="F30" s="998"/>
      <c r="G30" s="1071">
        <f>SUM(G31:G34)</f>
        <v>12</v>
      </c>
      <c r="H30" s="953">
        <f aca="true" t="shared" si="2" ref="H30:M30">SUM(H31:H34)</f>
        <v>360</v>
      </c>
      <c r="I30" s="896">
        <f t="shared" si="2"/>
        <v>264</v>
      </c>
      <c r="J30" s="896">
        <f t="shared" si="2"/>
        <v>12</v>
      </c>
      <c r="K30" s="896">
        <f t="shared" si="2"/>
        <v>0</v>
      </c>
      <c r="L30" s="896">
        <f t="shared" si="2"/>
        <v>252</v>
      </c>
      <c r="M30" s="896">
        <f t="shared" si="2"/>
        <v>96</v>
      </c>
      <c r="N30" s="934"/>
      <c r="O30" s="626"/>
      <c r="P30" s="1141"/>
    </row>
    <row r="31" spans="1:16" s="979" customFormat="1" ht="19.5" customHeight="1">
      <c r="A31" s="606"/>
      <c r="B31" s="999" t="s">
        <v>41</v>
      </c>
      <c r="C31" s="1000"/>
      <c r="D31" s="80">
        <v>1</v>
      </c>
      <c r="E31" s="128"/>
      <c r="F31" s="990"/>
      <c r="G31" s="1001">
        <v>3</v>
      </c>
      <c r="H31" s="949">
        <f>G31*30</f>
        <v>90</v>
      </c>
      <c r="I31" s="1002">
        <f>SUM($J31:$L31)</f>
        <v>60</v>
      </c>
      <c r="J31" s="626">
        <v>8</v>
      </c>
      <c r="K31" s="626"/>
      <c r="L31" s="626">
        <v>52</v>
      </c>
      <c r="M31" s="1003">
        <f>H31-I31</f>
        <v>30</v>
      </c>
      <c r="N31" s="87">
        <v>4</v>
      </c>
      <c r="O31" s="80"/>
      <c r="P31" s="1142" t="s">
        <v>462</v>
      </c>
    </row>
    <row r="32" spans="1:16" s="979" customFormat="1" ht="19.5" customHeight="1">
      <c r="A32" s="606"/>
      <c r="B32" s="999" t="s">
        <v>41</v>
      </c>
      <c r="C32" s="1000"/>
      <c r="D32" s="21">
        <v>2</v>
      </c>
      <c r="E32" s="128"/>
      <c r="F32" s="990"/>
      <c r="G32" s="994">
        <v>3</v>
      </c>
      <c r="H32" s="937">
        <f>G32*30</f>
        <v>90</v>
      </c>
      <c r="I32" s="1004">
        <v>72</v>
      </c>
      <c r="J32" s="58"/>
      <c r="K32" s="58"/>
      <c r="L32" s="58">
        <v>72</v>
      </c>
      <c r="M32" s="1005">
        <f>H32-I32</f>
        <v>18</v>
      </c>
      <c r="N32" s="87"/>
      <c r="O32" s="80">
        <v>4</v>
      </c>
      <c r="P32" s="1142" t="s">
        <v>462</v>
      </c>
    </row>
    <row r="33" spans="1:16" s="979" customFormat="1" ht="19.5" customHeight="1">
      <c r="A33" s="606"/>
      <c r="B33" s="999" t="s">
        <v>41</v>
      </c>
      <c r="C33" s="1000"/>
      <c r="D33" s="21">
        <v>3</v>
      </c>
      <c r="E33" s="128"/>
      <c r="F33" s="990"/>
      <c r="G33" s="994">
        <v>3</v>
      </c>
      <c r="H33" s="937">
        <f>G33*30</f>
        <v>90</v>
      </c>
      <c r="I33" s="1004">
        <v>60</v>
      </c>
      <c r="J33" s="58">
        <v>4</v>
      </c>
      <c r="K33" s="58"/>
      <c r="L33" s="58">
        <v>56</v>
      </c>
      <c r="M33" s="1005">
        <f>H33-I33</f>
        <v>30</v>
      </c>
      <c r="N33" s="87"/>
      <c r="O33" s="80"/>
      <c r="P33" s="1142"/>
    </row>
    <row r="34" spans="1:16" s="979" customFormat="1" ht="19.5" customHeight="1">
      <c r="A34" s="606"/>
      <c r="B34" s="999" t="s">
        <v>41</v>
      </c>
      <c r="C34" s="1000"/>
      <c r="D34" s="21">
        <v>4</v>
      </c>
      <c r="E34" s="128"/>
      <c r="F34" s="990"/>
      <c r="G34" s="994">
        <v>3</v>
      </c>
      <c r="H34" s="937">
        <f>G34*30</f>
        <v>90</v>
      </c>
      <c r="I34" s="1004">
        <v>72</v>
      </c>
      <c r="J34" s="58"/>
      <c r="K34" s="58"/>
      <c r="L34" s="58">
        <v>72</v>
      </c>
      <c r="M34" s="1005">
        <f>H34-I34</f>
        <v>18</v>
      </c>
      <c r="N34" s="87"/>
      <c r="O34" s="80"/>
      <c r="P34" s="1142"/>
    </row>
    <row r="35" spans="1:16" s="979" customFormat="1" ht="20.25" customHeight="1" thickBot="1">
      <c r="A35" s="606"/>
      <c r="B35" s="1006" t="s">
        <v>41</v>
      </c>
      <c r="C35" s="1007"/>
      <c r="D35" s="973" t="s">
        <v>423</v>
      </c>
      <c r="E35" s="334"/>
      <c r="F35" s="1008"/>
      <c r="G35" s="1009"/>
      <c r="H35" s="1918" t="s">
        <v>457</v>
      </c>
      <c r="I35" s="1919"/>
      <c r="J35" s="1919"/>
      <c r="K35" s="1919"/>
      <c r="L35" s="1919"/>
      <c r="M35" s="1920"/>
      <c r="N35" s="985"/>
      <c r="O35" s="619"/>
      <c r="P35" s="1142"/>
    </row>
    <row r="36" spans="1:16" s="20" customFormat="1" ht="19.5" customHeight="1" thickBot="1">
      <c r="A36" s="1701" t="s">
        <v>379</v>
      </c>
      <c r="B36" s="1703"/>
      <c r="C36" s="913"/>
      <c r="D36" s="109"/>
      <c r="E36" s="109"/>
      <c r="F36" s="993"/>
      <c r="G36" s="995">
        <f>G11+G14+G18+G21+G26+G24+G15+G12+G13+G25+G29+G30</f>
        <v>71</v>
      </c>
      <c r="H36" s="1023">
        <f aca="true" t="shared" si="3" ref="H36:M36">H11+H14+H18+H21+H26+H24+H15+H12+H13+H25+H29+H30</f>
        <v>2130</v>
      </c>
      <c r="I36" s="930">
        <f t="shared" si="3"/>
        <v>1134</v>
      </c>
      <c r="J36" s="930">
        <f t="shared" si="3"/>
        <v>393</v>
      </c>
      <c r="K36" s="930">
        <f t="shared" si="3"/>
        <v>114</v>
      </c>
      <c r="L36" s="930">
        <f t="shared" si="3"/>
        <v>627</v>
      </c>
      <c r="M36" s="1038">
        <f t="shared" si="3"/>
        <v>996</v>
      </c>
      <c r="N36" s="1136">
        <f>SUM(N11:N35)</f>
        <v>27</v>
      </c>
      <c r="O36" s="1137">
        <f>SUM(O12:O35)</f>
        <v>24</v>
      </c>
      <c r="P36" s="231"/>
    </row>
    <row r="37" spans="1:16" s="27" customFormat="1" ht="19.5" customHeight="1" thickBot="1">
      <c r="A37" s="1734" t="s">
        <v>504</v>
      </c>
      <c r="B37" s="1735"/>
      <c r="C37" s="1735"/>
      <c r="D37" s="1735"/>
      <c r="E37" s="1735"/>
      <c r="F37" s="1735"/>
      <c r="G37" s="1735"/>
      <c r="H37" s="1736"/>
      <c r="I37" s="1736"/>
      <c r="J37" s="1736"/>
      <c r="K37" s="1736"/>
      <c r="L37" s="1736"/>
      <c r="M37" s="1736"/>
      <c r="N37" s="1735"/>
      <c r="O37" s="1735"/>
      <c r="P37" s="1141"/>
    </row>
    <row r="38" spans="1:16" s="27" customFormat="1" ht="19.5" customHeight="1">
      <c r="A38" s="494" t="s">
        <v>169</v>
      </c>
      <c r="B38" s="1367" t="s">
        <v>500</v>
      </c>
      <c r="C38" s="1346"/>
      <c r="D38" s="1347" t="s">
        <v>22</v>
      </c>
      <c r="E38" s="1347"/>
      <c r="F38" s="1348"/>
      <c r="G38" s="1066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41" t="s">
        <v>545</v>
      </c>
    </row>
    <row r="39" spans="1:16" s="27" customFormat="1" ht="19.5" customHeight="1">
      <c r="A39" s="897" t="s">
        <v>170</v>
      </c>
      <c r="B39" s="853" t="s">
        <v>71</v>
      </c>
      <c r="C39" s="851" t="s">
        <v>45</v>
      </c>
      <c r="D39" s="23"/>
      <c r="E39" s="23"/>
      <c r="F39" s="144"/>
      <c r="G39" s="1073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41"/>
    </row>
    <row r="40" spans="1:16" s="27" customFormat="1" ht="19.5" customHeight="1">
      <c r="A40" s="897" t="s">
        <v>171</v>
      </c>
      <c r="B40" s="853" t="s">
        <v>73</v>
      </c>
      <c r="C40" s="847"/>
      <c r="D40" s="16">
        <v>3</v>
      </c>
      <c r="E40" s="16"/>
      <c r="F40" s="988"/>
      <c r="G40" s="1073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41"/>
    </row>
    <row r="41" spans="1:16" s="27" customFormat="1" ht="18.75" customHeight="1">
      <c r="A41" s="897" t="s">
        <v>387</v>
      </c>
      <c r="B41" s="880" t="s">
        <v>68</v>
      </c>
      <c r="C41" s="852" t="s">
        <v>46</v>
      </c>
      <c r="D41" s="29"/>
      <c r="E41" s="29"/>
      <c r="F41" s="1015"/>
      <c r="G41" s="1074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41"/>
    </row>
    <row r="42" spans="1:16" s="27" customFormat="1" ht="19.5" customHeight="1">
      <c r="A42" s="897" t="s">
        <v>172</v>
      </c>
      <c r="B42" s="853" t="s">
        <v>69</v>
      </c>
      <c r="C42" s="851" t="s">
        <v>46</v>
      </c>
      <c r="D42" s="29"/>
      <c r="E42" s="29"/>
      <c r="F42" s="507"/>
      <c r="G42" s="1075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41"/>
    </row>
    <row r="43" spans="1:16" s="27" customFormat="1" ht="19.5" customHeight="1">
      <c r="A43" s="897" t="s">
        <v>173</v>
      </c>
      <c r="B43" s="853" t="s">
        <v>418</v>
      </c>
      <c r="C43" s="851"/>
      <c r="D43" s="23"/>
      <c r="E43" s="23"/>
      <c r="F43" s="507" t="s">
        <v>46</v>
      </c>
      <c r="G43" s="1073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41"/>
    </row>
    <row r="44" spans="1:16" s="20" customFormat="1" ht="19.5" customHeight="1">
      <c r="A44" s="897" t="s">
        <v>174</v>
      </c>
      <c r="B44" s="853" t="s">
        <v>110</v>
      </c>
      <c r="C44" s="851" t="s">
        <v>47</v>
      </c>
      <c r="D44" s="23"/>
      <c r="E44" s="23"/>
      <c r="F44" s="507"/>
      <c r="G44" s="1075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41"/>
    </row>
    <row r="45" spans="1:16" s="27" customFormat="1" ht="19.5" customHeight="1">
      <c r="A45" s="897" t="s">
        <v>289</v>
      </c>
      <c r="B45" s="853" t="s">
        <v>417</v>
      </c>
      <c r="C45" s="851"/>
      <c r="D45" s="23"/>
      <c r="E45" s="23"/>
      <c r="F45" s="272">
        <v>5</v>
      </c>
      <c r="G45" s="1073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41"/>
    </row>
    <row r="46" spans="1:16" s="27" customFormat="1" ht="19.5" customHeight="1">
      <c r="A46" s="897" t="s">
        <v>293</v>
      </c>
      <c r="B46" s="853" t="s">
        <v>75</v>
      </c>
      <c r="C46" s="852" t="s">
        <v>47</v>
      </c>
      <c r="D46" s="29"/>
      <c r="E46" s="29"/>
      <c r="F46" s="507"/>
      <c r="G46" s="1075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41"/>
    </row>
    <row r="47" spans="1:16" s="27" customFormat="1" ht="19.5" customHeight="1">
      <c r="A47" s="897" t="s">
        <v>388</v>
      </c>
      <c r="B47" s="853" t="s">
        <v>79</v>
      </c>
      <c r="C47" s="851" t="s">
        <v>47</v>
      </c>
      <c r="D47" s="23"/>
      <c r="E47" s="23"/>
      <c r="F47" s="507"/>
      <c r="G47" s="1075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41"/>
    </row>
    <row r="48" spans="1:16" s="27" customFormat="1" ht="19.5" customHeight="1">
      <c r="A48" s="897" t="s">
        <v>389</v>
      </c>
      <c r="B48" s="853" t="s">
        <v>72</v>
      </c>
      <c r="C48" s="851"/>
      <c r="D48" s="23" t="s">
        <v>47</v>
      </c>
      <c r="E48" s="23"/>
      <c r="F48" s="507"/>
      <c r="G48" s="1074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41"/>
    </row>
    <row r="49" spans="1:16" s="27" customFormat="1" ht="19.5" customHeight="1">
      <c r="A49" s="897" t="s">
        <v>390</v>
      </c>
      <c r="B49" s="853" t="s">
        <v>82</v>
      </c>
      <c r="C49" s="855" t="s">
        <v>48</v>
      </c>
      <c r="D49" s="37"/>
      <c r="E49" s="37"/>
      <c r="F49" s="143"/>
      <c r="G49" s="1075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41"/>
    </row>
    <row r="50" spans="1:16" s="27" customFormat="1" ht="19.5" customHeight="1">
      <c r="A50" s="897" t="s">
        <v>487</v>
      </c>
      <c r="B50" s="1259" t="s">
        <v>419</v>
      </c>
      <c r="C50" s="947" t="s">
        <v>48</v>
      </c>
      <c r="D50" s="284"/>
      <c r="E50" s="284"/>
      <c r="F50" s="1016"/>
      <c r="G50" s="1075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41"/>
    </row>
    <row r="51" spans="1:16" s="27" customFormat="1" ht="22.5" customHeight="1">
      <c r="A51" s="897" t="s">
        <v>488</v>
      </c>
      <c r="B51" s="1369" t="s">
        <v>420</v>
      </c>
      <c r="C51" s="969"/>
      <c r="D51" s="624"/>
      <c r="E51" s="624"/>
      <c r="F51" s="1017" t="s">
        <v>48</v>
      </c>
      <c r="G51" s="1076">
        <v>1</v>
      </c>
      <c r="H51" s="893">
        <f t="shared" si="4"/>
        <v>30</v>
      </c>
      <c r="I51" s="895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41"/>
    </row>
    <row r="52" spans="1:16" s="27" customFormat="1" ht="19.5" customHeight="1">
      <c r="A52" s="897" t="s">
        <v>509</v>
      </c>
      <c r="B52" s="853" t="s">
        <v>74</v>
      </c>
      <c r="C52" s="851" t="s">
        <v>49</v>
      </c>
      <c r="D52" s="23"/>
      <c r="E52" s="23"/>
      <c r="F52" s="507"/>
      <c r="G52" s="1073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41"/>
    </row>
    <row r="53" spans="1:16" s="27" customFormat="1" ht="19.5" customHeight="1">
      <c r="A53" s="897" t="s">
        <v>510</v>
      </c>
      <c r="B53" s="970" t="s">
        <v>78</v>
      </c>
      <c r="C53" s="851" t="s">
        <v>49</v>
      </c>
      <c r="D53" s="23"/>
      <c r="E53" s="23"/>
      <c r="F53" s="144"/>
      <c r="G53" s="1075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41"/>
    </row>
    <row r="54" spans="1:16" s="27" customFormat="1" ht="19.5" customHeight="1">
      <c r="A54" s="897" t="s">
        <v>511</v>
      </c>
      <c r="B54" s="971" t="s">
        <v>421</v>
      </c>
      <c r="C54" s="851"/>
      <c r="D54" s="23"/>
      <c r="E54" s="23" t="s">
        <v>49</v>
      </c>
      <c r="F54" s="144"/>
      <c r="G54" s="1073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41"/>
    </row>
    <row r="55" spans="1:16" s="27" customFormat="1" ht="19.5" customHeight="1">
      <c r="A55" s="897" t="s">
        <v>512</v>
      </c>
      <c r="B55" s="856" t="s">
        <v>86</v>
      </c>
      <c r="C55" s="851" t="s">
        <v>49</v>
      </c>
      <c r="D55" s="23"/>
      <c r="E55" s="23"/>
      <c r="F55" s="273"/>
      <c r="G55" s="1077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41"/>
    </row>
    <row r="56" spans="1:16" s="27" customFormat="1" ht="21" customHeight="1">
      <c r="A56" s="897" t="s">
        <v>513</v>
      </c>
      <c r="B56" s="933" t="s">
        <v>422</v>
      </c>
      <c r="C56" s="898"/>
      <c r="D56" s="624"/>
      <c r="E56" s="624" t="s">
        <v>50</v>
      </c>
      <c r="F56" s="939"/>
      <c r="G56" s="1072">
        <v>2</v>
      </c>
      <c r="H56" s="948">
        <f t="shared" si="4"/>
        <v>60</v>
      </c>
      <c r="I56" s="895">
        <f>SUM(J56:L56)</f>
        <v>26</v>
      </c>
      <c r="J56" s="627"/>
      <c r="K56" s="628"/>
      <c r="L56" s="628">
        <v>26</v>
      </c>
      <c r="M56" s="289">
        <f t="shared" si="5"/>
        <v>34</v>
      </c>
      <c r="N56" s="948"/>
      <c r="O56" s="938"/>
      <c r="P56" s="1141"/>
    </row>
    <row r="57" spans="1:16" s="27" customFormat="1" ht="18.75" customHeight="1" thickBot="1">
      <c r="A57" s="897" t="s">
        <v>514</v>
      </c>
      <c r="B57" s="880" t="s">
        <v>83</v>
      </c>
      <c r="C57" s="852" t="s">
        <v>50</v>
      </c>
      <c r="D57" s="29"/>
      <c r="E57" s="29"/>
      <c r="F57" s="881"/>
      <c r="G57" s="1077">
        <v>7.5</v>
      </c>
      <c r="H57" s="1112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4"/>
      <c r="O57" s="124"/>
      <c r="P57" s="1141"/>
    </row>
    <row r="58" spans="1:16" s="27" customFormat="1" ht="19.5" customHeight="1" thickBot="1">
      <c r="A58" s="1707" t="s">
        <v>443</v>
      </c>
      <c r="B58" s="1708"/>
      <c r="C58" s="213"/>
      <c r="D58" s="105"/>
      <c r="E58" s="105"/>
      <c r="F58" s="931"/>
      <c r="G58" s="1018">
        <f aca="true" t="shared" si="6" ref="G58:M58">G38+G41+G42+G39+G48+G40+G52+G46+G53+G47+G49+G57+G43+G50+G51+G54+G55+G56+G45+G44</f>
        <v>84</v>
      </c>
      <c r="H58" s="1110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111">
        <f t="shared" si="6"/>
        <v>1312</v>
      </c>
      <c r="N58" s="1025">
        <f>SUM(N38:N57)</f>
        <v>3</v>
      </c>
      <c r="O58" s="592">
        <f>SUM(O38:O57)</f>
        <v>0</v>
      </c>
      <c r="P58" s="1141"/>
    </row>
    <row r="59" spans="1:16" s="27" customFormat="1" ht="19.5" customHeight="1" thickBot="1">
      <c r="A59" s="1678" t="s">
        <v>515</v>
      </c>
      <c r="B59" s="1679"/>
      <c r="C59" s="1679"/>
      <c r="D59" s="1679"/>
      <c r="E59" s="1679"/>
      <c r="F59" s="1679"/>
      <c r="G59" s="1679"/>
      <c r="H59" s="1725"/>
      <c r="I59" s="1725"/>
      <c r="J59" s="1725"/>
      <c r="K59" s="1725"/>
      <c r="L59" s="1725"/>
      <c r="M59" s="1725"/>
      <c r="N59" s="1679"/>
      <c r="O59" s="1679"/>
      <c r="P59" s="1141"/>
    </row>
    <row r="60" spans="1:16" s="27" customFormat="1" ht="19.5" customHeight="1">
      <c r="A60" s="494" t="s">
        <v>175</v>
      </c>
      <c r="B60" s="857" t="s">
        <v>89</v>
      </c>
      <c r="C60" s="838"/>
      <c r="D60" s="82">
        <v>2</v>
      </c>
      <c r="E60" s="82"/>
      <c r="F60" s="1289"/>
      <c r="G60" s="1293">
        <v>3</v>
      </c>
      <c r="H60" s="410">
        <f>G60*30</f>
        <v>90</v>
      </c>
      <c r="I60" s="495"/>
      <c r="J60" s="495"/>
      <c r="K60" s="495"/>
      <c r="L60" s="495"/>
      <c r="M60" s="496"/>
      <c r="N60" s="915"/>
      <c r="O60" s="185"/>
      <c r="P60" s="1141" t="s">
        <v>545</v>
      </c>
    </row>
    <row r="61" spans="1:16" s="27" customFormat="1" ht="19.5" customHeight="1">
      <c r="A61" s="1078" t="s">
        <v>176</v>
      </c>
      <c r="B61" s="858" t="s">
        <v>90</v>
      </c>
      <c r="C61" s="841"/>
      <c r="D61" s="40">
        <v>4</v>
      </c>
      <c r="E61" s="40"/>
      <c r="F61" s="1290"/>
      <c r="G61" s="1074">
        <v>4.5</v>
      </c>
      <c r="H61" s="167">
        <f>G61*30</f>
        <v>135</v>
      </c>
      <c r="I61" s="964"/>
      <c r="J61" s="964"/>
      <c r="K61" s="964"/>
      <c r="L61" s="964"/>
      <c r="M61" s="1080"/>
      <c r="N61" s="1081"/>
      <c r="O61" s="1082"/>
      <c r="P61" s="1141"/>
    </row>
    <row r="62" spans="1:16" s="27" customFormat="1" ht="19.5" customHeight="1">
      <c r="A62" s="1078" t="s">
        <v>179</v>
      </c>
      <c r="B62" s="858" t="s">
        <v>90</v>
      </c>
      <c r="C62" s="847"/>
      <c r="D62" s="16">
        <v>6</v>
      </c>
      <c r="E62" s="16"/>
      <c r="F62" s="1291"/>
      <c r="G62" s="1294">
        <v>4.5</v>
      </c>
      <c r="H62" s="167">
        <f>G62*30</f>
        <v>135</v>
      </c>
      <c r="I62" s="58"/>
      <c r="J62" s="58"/>
      <c r="K62" s="58"/>
      <c r="L62" s="58"/>
      <c r="M62" s="497"/>
      <c r="N62" s="916"/>
      <c r="O62" s="189"/>
      <c r="P62" s="1141"/>
    </row>
    <row r="63" spans="1:16" s="27" customFormat="1" ht="19.5" customHeight="1">
      <c r="A63" s="1078" t="s">
        <v>183</v>
      </c>
      <c r="B63" s="859" t="s">
        <v>91</v>
      </c>
      <c r="C63" s="847"/>
      <c r="D63" s="16">
        <v>8</v>
      </c>
      <c r="E63" s="16"/>
      <c r="F63" s="1291"/>
      <c r="G63" s="1294">
        <v>4.5</v>
      </c>
      <c r="H63" s="167">
        <f>G63*30</f>
        <v>135</v>
      </c>
      <c r="I63" s="58"/>
      <c r="J63" s="58"/>
      <c r="K63" s="58"/>
      <c r="L63" s="58"/>
      <c r="M63" s="497"/>
      <c r="N63" s="916"/>
      <c r="O63" s="189"/>
      <c r="P63" s="1141"/>
    </row>
    <row r="64" spans="1:16" s="27" customFormat="1" ht="19.5" customHeight="1" thickBot="1">
      <c r="A64" s="1078" t="s">
        <v>184</v>
      </c>
      <c r="B64" s="860" t="s">
        <v>92</v>
      </c>
      <c r="C64" s="604"/>
      <c r="D64" s="237">
        <v>8</v>
      </c>
      <c r="E64" s="237"/>
      <c r="F64" s="1292"/>
      <c r="G64" s="1009">
        <v>6</v>
      </c>
      <c r="H64" s="875">
        <f>G64*30</f>
        <v>180</v>
      </c>
      <c r="I64" s="237"/>
      <c r="J64" s="237"/>
      <c r="K64" s="237"/>
      <c r="L64" s="237"/>
      <c r="M64" s="501"/>
      <c r="N64" s="917"/>
      <c r="O64" s="918"/>
      <c r="P64" s="1141"/>
    </row>
    <row r="65" spans="1:16" s="27" customFormat="1" ht="19.5" customHeight="1" thickBot="1">
      <c r="A65" s="1866" t="s">
        <v>517</v>
      </c>
      <c r="B65" s="1867"/>
      <c r="C65" s="1867"/>
      <c r="D65" s="1867"/>
      <c r="E65" s="1867"/>
      <c r="F65" s="1867"/>
      <c r="G65" s="1867"/>
      <c r="H65" s="1867"/>
      <c r="I65" s="1867"/>
      <c r="J65" s="1867"/>
      <c r="K65" s="1867"/>
      <c r="L65" s="1867"/>
      <c r="M65" s="1867"/>
      <c r="N65" s="1702"/>
      <c r="O65" s="1702"/>
      <c r="P65" s="1141"/>
    </row>
    <row r="66" spans="1:16" s="979" customFormat="1" ht="19.5" customHeight="1" thickBot="1">
      <c r="A66" s="494" t="s">
        <v>516</v>
      </c>
      <c r="B66" s="862" t="s">
        <v>93</v>
      </c>
      <c r="C66" s="861">
        <v>8</v>
      </c>
      <c r="D66" s="95"/>
      <c r="E66" s="95"/>
      <c r="F66" s="1274"/>
      <c r="G66" s="1296">
        <v>1.5</v>
      </c>
      <c r="H66" s="1698" t="s">
        <v>141</v>
      </c>
      <c r="I66" s="1699"/>
      <c r="J66" s="1699"/>
      <c r="K66" s="1699"/>
      <c r="L66" s="1699"/>
      <c r="M66" s="1700"/>
      <c r="N66" s="920"/>
      <c r="O66" s="921"/>
      <c r="P66" s="1142"/>
    </row>
    <row r="67" spans="1:16" s="27" customFormat="1" ht="19.5" customHeight="1" thickBot="1">
      <c r="A67" s="1746" t="s">
        <v>203</v>
      </c>
      <c r="B67" s="1747"/>
      <c r="C67" s="854"/>
      <c r="D67" s="90"/>
      <c r="E67" s="90"/>
      <c r="F67" s="1295"/>
      <c r="G67" s="1297">
        <f>G60+G62+G63+G64+G66+G61</f>
        <v>24</v>
      </c>
      <c r="H67" s="876">
        <f>G67*30</f>
        <v>720</v>
      </c>
      <c r="I67" s="1706"/>
      <c r="J67" s="1702"/>
      <c r="K67" s="1702"/>
      <c r="L67" s="1702"/>
      <c r="M67" s="1703"/>
      <c r="N67" s="923">
        <f>SUM(N60:N66)</f>
        <v>0</v>
      </c>
      <c r="O67" s="200">
        <f>SUM(O60:O66)</f>
        <v>0</v>
      </c>
      <c r="P67" s="1141"/>
    </row>
    <row r="68" spans="1:16" s="41" customFormat="1" ht="19.5" customHeight="1" thickBot="1">
      <c r="A68" s="1921" t="s">
        <v>458</v>
      </c>
      <c r="B68" s="1922"/>
      <c r="C68" s="1123"/>
      <c r="D68" s="1124"/>
      <c r="E68" s="1125"/>
      <c r="F68" s="1231"/>
      <c r="G68" s="1237">
        <f aca="true" t="shared" si="7" ref="G68:O68">G36+G58+G67</f>
        <v>179</v>
      </c>
      <c r="H68" s="1287">
        <f t="shared" si="7"/>
        <v>5370</v>
      </c>
      <c r="I68" s="1283">
        <f t="shared" si="7"/>
        <v>2342</v>
      </c>
      <c r="J68" s="1283">
        <f t="shared" si="7"/>
        <v>995</v>
      </c>
      <c r="K68" s="1283">
        <f t="shared" si="7"/>
        <v>347</v>
      </c>
      <c r="L68" s="1283">
        <f t="shared" si="7"/>
        <v>1000</v>
      </c>
      <c r="M68" s="1288">
        <f t="shared" si="7"/>
        <v>2308</v>
      </c>
      <c r="N68" s="1287">
        <f t="shared" si="7"/>
        <v>30</v>
      </c>
      <c r="O68" s="1283">
        <f t="shared" si="7"/>
        <v>24</v>
      </c>
      <c r="P68" s="231"/>
    </row>
    <row r="69" spans="1:16" s="27" customFormat="1" ht="19.5" customHeight="1" thickBot="1">
      <c r="A69" s="1701" t="s">
        <v>230</v>
      </c>
      <c r="B69" s="1702"/>
      <c r="C69" s="1702"/>
      <c r="D69" s="1702"/>
      <c r="E69" s="1702"/>
      <c r="F69" s="1702"/>
      <c r="G69" s="1702"/>
      <c r="H69" s="1702"/>
      <c r="I69" s="1702"/>
      <c r="J69" s="1702"/>
      <c r="K69" s="1702"/>
      <c r="L69" s="1702"/>
      <c r="M69" s="1702"/>
      <c r="N69" s="1702"/>
      <c r="O69" s="1702"/>
      <c r="P69" s="1141"/>
    </row>
    <row r="70" spans="1:16" s="27" customFormat="1" ht="19.5" customHeight="1" thickBot="1">
      <c r="A70" s="1701" t="s">
        <v>503</v>
      </c>
      <c r="B70" s="1702"/>
      <c r="C70" s="1702"/>
      <c r="D70" s="1702"/>
      <c r="E70" s="1702"/>
      <c r="F70" s="1702"/>
      <c r="G70" s="1702"/>
      <c r="H70" s="1702"/>
      <c r="I70" s="1702"/>
      <c r="J70" s="1702"/>
      <c r="K70" s="1702"/>
      <c r="L70" s="1702"/>
      <c r="M70" s="1702"/>
      <c r="N70" s="1702"/>
      <c r="O70" s="1702"/>
      <c r="P70" s="1141"/>
    </row>
    <row r="71" spans="1:16" s="27" customFormat="1" ht="19.5" customHeight="1">
      <c r="A71" s="1743" t="s">
        <v>532</v>
      </c>
      <c r="B71" s="1776"/>
      <c r="C71" s="947"/>
      <c r="D71" s="284" t="s">
        <v>45</v>
      </c>
      <c r="E71" s="284"/>
      <c r="F71" s="892"/>
      <c r="G71" s="1067">
        <v>4</v>
      </c>
      <c r="H71" s="948">
        <f>G71*30</f>
        <v>120</v>
      </c>
      <c r="I71" s="895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41"/>
    </row>
    <row r="72" spans="1:16" s="979" customFormat="1" ht="19.5" customHeight="1">
      <c r="A72" s="1743" t="s">
        <v>533</v>
      </c>
      <c r="B72" s="1776"/>
      <c r="C72" s="947"/>
      <c r="D72" s="284" t="s">
        <v>45</v>
      </c>
      <c r="E72" s="284"/>
      <c r="F72" s="892"/>
      <c r="G72" s="1067">
        <v>3</v>
      </c>
      <c r="H72" s="948">
        <f aca="true" t="shared" si="8" ref="H72:H79">G72*30</f>
        <v>90</v>
      </c>
      <c r="I72" s="895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42"/>
    </row>
    <row r="73" spans="1:16" s="903" customFormat="1" ht="19.5" customHeight="1">
      <c r="A73" s="1923" t="s">
        <v>415</v>
      </c>
      <c r="B73" s="1924"/>
      <c r="C73" s="974"/>
      <c r="D73" s="904">
        <v>4</v>
      </c>
      <c r="E73" s="904"/>
      <c r="F73" s="1012"/>
      <c r="G73" s="1067">
        <v>3</v>
      </c>
      <c r="H73" s="948">
        <f t="shared" si="8"/>
        <v>90</v>
      </c>
      <c r="I73" s="895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5"/>
      <c r="O73" s="976"/>
      <c r="P73" s="231"/>
    </row>
    <row r="74" spans="1:16" s="903" customFormat="1" ht="19.5" customHeight="1">
      <c r="A74" s="1923" t="s">
        <v>402</v>
      </c>
      <c r="B74" s="1924"/>
      <c r="C74" s="974"/>
      <c r="D74" s="904">
        <v>5</v>
      </c>
      <c r="E74" s="904"/>
      <c r="F74" s="1012"/>
      <c r="G74" s="994">
        <v>3</v>
      </c>
      <c r="H74" s="1029">
        <f t="shared" si="8"/>
        <v>90</v>
      </c>
      <c r="I74" s="1332">
        <f t="shared" si="9"/>
        <v>30</v>
      </c>
      <c r="J74" s="1333">
        <v>20</v>
      </c>
      <c r="K74" s="958"/>
      <c r="L74" s="958">
        <v>10</v>
      </c>
      <c r="M74" s="1334">
        <f t="shared" si="10"/>
        <v>60</v>
      </c>
      <c r="N74" s="975"/>
      <c r="O74" s="976"/>
      <c r="P74" s="231"/>
    </row>
    <row r="75" spans="1:16" s="903" customFormat="1" ht="19.5" customHeight="1">
      <c r="A75" s="1923" t="s">
        <v>494</v>
      </c>
      <c r="B75" s="1924"/>
      <c r="C75" s="1331" t="s">
        <v>48</v>
      </c>
      <c r="D75" s="624"/>
      <c r="E75" s="624"/>
      <c r="F75" s="1017"/>
      <c r="G75" s="1062">
        <v>4</v>
      </c>
      <c r="H75" s="952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3" customFormat="1" ht="19.5" customHeight="1">
      <c r="A76" s="1923" t="s">
        <v>495</v>
      </c>
      <c r="B76" s="1924"/>
      <c r="C76" s="974"/>
      <c r="D76" s="904">
        <v>6</v>
      </c>
      <c r="E76" s="904"/>
      <c r="F76" s="1012"/>
      <c r="G76" s="1067">
        <v>3</v>
      </c>
      <c r="H76" s="948">
        <f t="shared" si="8"/>
        <v>90</v>
      </c>
      <c r="I76" s="895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5"/>
      <c r="O76" s="976"/>
      <c r="P76" s="231"/>
    </row>
    <row r="77" spans="1:16" s="903" customFormat="1" ht="19.5" customHeight="1">
      <c r="A77" s="1687" t="s">
        <v>496</v>
      </c>
      <c r="B77" s="1688"/>
      <c r="C77" s="962"/>
      <c r="D77" s="963">
        <v>7</v>
      </c>
      <c r="E77" s="963"/>
      <c r="F77" s="1334"/>
      <c r="G77" s="994">
        <v>3</v>
      </c>
      <c r="H77" s="1029">
        <f>G77*30</f>
        <v>90</v>
      </c>
      <c r="I77" s="1332">
        <f>J77+K77+L77</f>
        <v>45</v>
      </c>
      <c r="J77" s="1333">
        <v>30</v>
      </c>
      <c r="K77" s="958"/>
      <c r="L77" s="958">
        <v>15</v>
      </c>
      <c r="M77" s="1334">
        <f>H77-I77</f>
        <v>45</v>
      </c>
      <c r="N77" s="87"/>
      <c r="O77" s="80"/>
      <c r="P77" s="231"/>
    </row>
    <row r="78" spans="1:16" s="903" customFormat="1" ht="19.5" customHeight="1">
      <c r="A78" s="1687" t="s">
        <v>497</v>
      </c>
      <c r="B78" s="1688"/>
      <c r="C78" s="950"/>
      <c r="D78" s="40">
        <v>7</v>
      </c>
      <c r="E78" s="40"/>
      <c r="F78" s="1013"/>
      <c r="G78" s="1001">
        <v>3</v>
      </c>
      <c r="H78" s="948">
        <f>G78*30</f>
        <v>90</v>
      </c>
      <c r="I78" s="1335">
        <f>J78+K78+L78</f>
        <v>30</v>
      </c>
      <c r="J78" s="627">
        <v>20</v>
      </c>
      <c r="K78" s="628"/>
      <c r="L78" s="628">
        <v>10</v>
      </c>
      <c r="M78" s="1336">
        <f>H78-I78</f>
        <v>60</v>
      </c>
      <c r="N78" s="934"/>
      <c r="O78" s="626"/>
      <c r="P78" s="231"/>
    </row>
    <row r="79" spans="1:16" s="979" customFormat="1" ht="19.5" customHeight="1" thickBot="1">
      <c r="A79" s="1687" t="s">
        <v>416</v>
      </c>
      <c r="B79" s="1688"/>
      <c r="C79" s="950"/>
      <c r="D79" s="40">
        <v>8</v>
      </c>
      <c r="E79" s="40"/>
      <c r="F79" s="1013"/>
      <c r="G79" s="1067">
        <v>3</v>
      </c>
      <c r="H79" s="948">
        <f t="shared" si="8"/>
        <v>90</v>
      </c>
      <c r="I79" s="895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4"/>
      <c r="O79" s="626"/>
      <c r="P79" s="1142"/>
    </row>
    <row r="80" spans="1:16" s="903" customFormat="1" ht="19.5" customHeight="1" thickBot="1">
      <c r="A80" s="1691" t="s">
        <v>401</v>
      </c>
      <c r="B80" s="1692"/>
      <c r="C80" s="1138"/>
      <c r="D80" s="1139"/>
      <c r="E80" s="1139"/>
      <c r="F80" s="1140"/>
      <c r="G80" s="1014">
        <f aca="true" t="shared" si="11" ref="G80:M80">SUM(G71:G79)</f>
        <v>29</v>
      </c>
      <c r="H80" s="982">
        <f t="shared" si="11"/>
        <v>870</v>
      </c>
      <c r="I80" s="901">
        <f t="shared" si="11"/>
        <v>332</v>
      </c>
      <c r="J80" s="901">
        <f t="shared" si="11"/>
        <v>205</v>
      </c>
      <c r="K80" s="901">
        <f t="shared" si="11"/>
        <v>9</v>
      </c>
      <c r="L80" s="901">
        <f t="shared" si="11"/>
        <v>118</v>
      </c>
      <c r="M80" s="901">
        <f t="shared" si="11"/>
        <v>538</v>
      </c>
      <c r="N80" s="912">
        <f>SUM(N72:N79)</f>
        <v>0</v>
      </c>
      <c r="O80" s="902">
        <f>SUM(O71:O79)</f>
        <v>0</v>
      </c>
      <c r="P80" s="231"/>
    </row>
    <row r="81" spans="1:16" s="903" customFormat="1" ht="19.5" customHeight="1" thickBot="1">
      <c r="A81" s="1925" t="s">
        <v>425</v>
      </c>
      <c r="B81" s="1926"/>
      <c r="C81" s="1926"/>
      <c r="D81" s="1926"/>
      <c r="E81" s="1926"/>
      <c r="F81" s="1926"/>
      <c r="G81" s="1926"/>
      <c r="H81" s="1926"/>
      <c r="I81" s="1926"/>
      <c r="J81" s="1926"/>
      <c r="K81" s="1926"/>
      <c r="L81" s="1926"/>
      <c r="M81" s="1926"/>
      <c r="N81" s="1926"/>
      <c r="O81" s="1926"/>
      <c r="P81" s="231"/>
    </row>
    <row r="82" spans="1:16" s="27" customFormat="1" ht="19.5" customHeight="1">
      <c r="A82" s="141" t="s">
        <v>312</v>
      </c>
      <c r="B82" s="1368" t="s">
        <v>67</v>
      </c>
      <c r="C82" s="942"/>
      <c r="D82" s="59">
        <v>3</v>
      </c>
      <c r="E82" s="59"/>
      <c r="F82" s="865"/>
      <c r="G82" s="994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41"/>
    </row>
    <row r="83" spans="1:16" s="979" customFormat="1" ht="19.5" customHeight="1">
      <c r="A83" s="207" t="s">
        <v>314</v>
      </c>
      <c r="B83" s="1350" t="s">
        <v>213</v>
      </c>
      <c r="C83" s="1331" t="s">
        <v>48</v>
      </c>
      <c r="D83" s="624"/>
      <c r="E83" s="624"/>
      <c r="F83" s="1017"/>
      <c r="G83" s="1062">
        <v>4</v>
      </c>
      <c r="H83" s="952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42"/>
    </row>
    <row r="84" spans="1:16" s="979" customFormat="1" ht="19.5" customHeight="1">
      <c r="A84" s="207" t="s">
        <v>316</v>
      </c>
      <c r="B84" s="1337" t="s">
        <v>111</v>
      </c>
      <c r="C84" s="962"/>
      <c r="D84" s="963">
        <v>7</v>
      </c>
      <c r="E84" s="963"/>
      <c r="F84" s="1334"/>
      <c r="G84" s="994">
        <v>3</v>
      </c>
      <c r="H84" s="1029">
        <f>G84*30</f>
        <v>90</v>
      </c>
      <c r="I84" s="1332">
        <f>J84+K84+L84</f>
        <v>45</v>
      </c>
      <c r="J84" s="1333">
        <v>30</v>
      </c>
      <c r="K84" s="958"/>
      <c r="L84" s="958">
        <v>15</v>
      </c>
      <c r="M84" s="1334">
        <f>H84-I84</f>
        <v>45</v>
      </c>
      <c r="N84" s="87"/>
      <c r="O84" s="80"/>
      <c r="P84" s="1142"/>
    </row>
    <row r="85" spans="1:16" s="903" customFormat="1" ht="19.5" customHeight="1">
      <c r="A85" s="207" t="s">
        <v>318</v>
      </c>
      <c r="B85" s="856" t="s">
        <v>36</v>
      </c>
      <c r="C85" s="211"/>
      <c r="D85" s="30">
        <v>3</v>
      </c>
      <c r="E85" s="30"/>
      <c r="F85" s="1133"/>
      <c r="G85" s="1001">
        <v>3</v>
      </c>
      <c r="H85" s="948">
        <f aca="true" t="shared" si="12" ref="H85:H90">G85*30</f>
        <v>90</v>
      </c>
      <c r="I85" s="1335">
        <f aca="true" t="shared" si="13" ref="I85:I90">J85+K85+L85</f>
        <v>36</v>
      </c>
      <c r="J85" s="627">
        <v>18</v>
      </c>
      <c r="K85" s="628"/>
      <c r="L85" s="628">
        <v>18</v>
      </c>
      <c r="M85" s="1336">
        <f aca="true" t="shared" si="14" ref="M85:M90">H85-I85</f>
        <v>54</v>
      </c>
      <c r="N85" s="1329"/>
      <c r="O85" s="1330"/>
      <c r="P85" s="231"/>
    </row>
    <row r="86" spans="1:16" s="903" customFormat="1" ht="19.5" customHeight="1">
      <c r="A86" s="944"/>
      <c r="B86" s="848" t="s">
        <v>36</v>
      </c>
      <c r="C86" s="168"/>
      <c r="D86" s="21">
        <v>4</v>
      </c>
      <c r="E86" s="21"/>
      <c r="F86" s="987"/>
      <c r="G86" s="1067">
        <v>3</v>
      </c>
      <c r="H86" s="948">
        <f t="shared" si="12"/>
        <v>90</v>
      </c>
      <c r="I86" s="895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5"/>
      <c r="O86" s="976"/>
      <c r="P86" s="231"/>
    </row>
    <row r="87" spans="1:16" s="903" customFormat="1" ht="19.5" customHeight="1">
      <c r="A87" s="944"/>
      <c r="B87" s="848" t="s">
        <v>36</v>
      </c>
      <c r="C87" s="168"/>
      <c r="D87" s="21">
        <v>5</v>
      </c>
      <c r="E87" s="21"/>
      <c r="F87" s="987"/>
      <c r="G87" s="1067">
        <v>3</v>
      </c>
      <c r="H87" s="948">
        <f t="shared" si="12"/>
        <v>90</v>
      </c>
      <c r="I87" s="895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5"/>
      <c r="O87" s="976"/>
      <c r="P87" s="231"/>
    </row>
    <row r="88" spans="1:16" s="903" customFormat="1" ht="19.5" customHeight="1">
      <c r="A88" s="944"/>
      <c r="B88" s="848" t="s">
        <v>36</v>
      </c>
      <c r="C88" s="168"/>
      <c r="D88" s="21">
        <v>6</v>
      </c>
      <c r="E88" s="21"/>
      <c r="F88" s="987"/>
      <c r="G88" s="1067">
        <v>3</v>
      </c>
      <c r="H88" s="948">
        <f t="shared" si="12"/>
        <v>90</v>
      </c>
      <c r="I88" s="895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4"/>
      <c r="O88" s="626"/>
      <c r="P88" s="231"/>
    </row>
    <row r="89" spans="1:16" s="903" customFormat="1" ht="19.5" customHeight="1">
      <c r="A89" s="944"/>
      <c r="B89" s="848" t="s">
        <v>36</v>
      </c>
      <c r="C89" s="168"/>
      <c r="D89" s="21">
        <v>7</v>
      </c>
      <c r="E89" s="21"/>
      <c r="F89" s="987"/>
      <c r="G89" s="1070">
        <v>3</v>
      </c>
      <c r="H89" s="934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9"/>
      <c r="O89" s="626"/>
      <c r="P89" s="231"/>
    </row>
    <row r="90" spans="1:16" s="903" customFormat="1" ht="19.5" customHeight="1" thickBot="1">
      <c r="A90" s="944"/>
      <c r="B90" s="848" t="s">
        <v>36</v>
      </c>
      <c r="C90" s="168"/>
      <c r="D90" s="21">
        <v>8</v>
      </c>
      <c r="E90" s="21"/>
      <c r="F90" s="987"/>
      <c r="G90" s="1067">
        <v>3</v>
      </c>
      <c r="H90" s="948">
        <f t="shared" si="12"/>
        <v>90</v>
      </c>
      <c r="I90" s="895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4"/>
      <c r="O90" s="626"/>
      <c r="P90" s="231"/>
    </row>
    <row r="91" spans="1:16" s="979" customFormat="1" ht="19.5" thickBot="1">
      <c r="A91" s="1927" t="s">
        <v>426</v>
      </c>
      <c r="B91" s="1928"/>
      <c r="C91" s="1928"/>
      <c r="D91" s="1928"/>
      <c r="E91" s="1928"/>
      <c r="F91" s="1928"/>
      <c r="G91" s="1928"/>
      <c r="H91" s="1928"/>
      <c r="I91" s="1928"/>
      <c r="J91" s="1928"/>
      <c r="K91" s="1928"/>
      <c r="L91" s="1928"/>
      <c r="M91" s="1928"/>
      <c r="N91" s="1928"/>
      <c r="O91" s="1928"/>
      <c r="P91" s="1142"/>
    </row>
    <row r="92" spans="1:16" s="27" customFormat="1" ht="19.5" customHeight="1">
      <c r="A92" s="141" t="s">
        <v>319</v>
      </c>
      <c r="B92" s="1368" t="s">
        <v>280</v>
      </c>
      <c r="C92" s="942"/>
      <c r="D92" s="59">
        <v>3</v>
      </c>
      <c r="E92" s="59"/>
      <c r="F92" s="865"/>
      <c r="G92" s="994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41"/>
    </row>
    <row r="93" spans="1:16" s="41" customFormat="1" ht="19.5" customHeight="1">
      <c r="A93" s="141" t="s">
        <v>327</v>
      </c>
      <c r="B93" s="1318" t="s">
        <v>499</v>
      </c>
      <c r="C93" s="1039" t="s">
        <v>48</v>
      </c>
      <c r="D93" s="1339"/>
      <c r="E93" s="55"/>
      <c r="F93" s="1340"/>
      <c r="G93" s="1062">
        <v>4</v>
      </c>
      <c r="H93" s="952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328</v>
      </c>
      <c r="B94" s="1337" t="s">
        <v>498</v>
      </c>
      <c r="C94" s="1039"/>
      <c r="D94" s="1020" t="s">
        <v>49</v>
      </c>
      <c r="E94" s="55"/>
      <c r="F94" s="1341"/>
      <c r="G94" s="994">
        <v>3</v>
      </c>
      <c r="H94" s="1029">
        <f>G94*30</f>
        <v>90</v>
      </c>
      <c r="I94" s="1332">
        <f>J94+K94+L94</f>
        <v>45</v>
      </c>
      <c r="J94" s="1333">
        <v>30</v>
      </c>
      <c r="K94" s="958"/>
      <c r="L94" s="958">
        <v>15</v>
      </c>
      <c r="M94" s="1334">
        <f>H94-I94</f>
        <v>45</v>
      </c>
      <c r="N94" s="87"/>
      <c r="O94" s="80"/>
      <c r="P94" s="231"/>
    </row>
    <row r="95" spans="1:16" s="1127" customFormat="1" ht="19.5" customHeight="1">
      <c r="A95" s="141" t="s">
        <v>329</v>
      </c>
      <c r="B95" s="1277" t="s">
        <v>56</v>
      </c>
      <c r="C95" s="1128"/>
      <c r="D95" s="360">
        <v>3</v>
      </c>
      <c r="E95" s="360"/>
      <c r="F95" s="1299"/>
      <c r="G95" s="1001">
        <v>3</v>
      </c>
      <c r="H95" s="952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4"/>
      <c r="O95" s="626"/>
      <c r="P95" s="231"/>
    </row>
    <row r="96" spans="1:16" s="1127" customFormat="1" ht="19.5" customHeight="1">
      <c r="A96" s="141" t="s">
        <v>331</v>
      </c>
      <c r="B96" s="1277" t="s">
        <v>65</v>
      </c>
      <c r="C96" s="1129"/>
      <c r="D96" s="1302">
        <v>4</v>
      </c>
      <c r="E96" s="1302"/>
      <c r="F96" s="1303"/>
      <c r="G96" s="1001">
        <v>3</v>
      </c>
      <c r="H96" s="952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304"/>
      <c r="O96" s="1302"/>
      <c r="P96" s="231"/>
    </row>
    <row r="97" spans="1:16" s="1127" customFormat="1" ht="19.5" customHeight="1">
      <c r="A97" s="141" t="s">
        <v>332</v>
      </c>
      <c r="B97" s="1010" t="s">
        <v>256</v>
      </c>
      <c r="C97" s="1130"/>
      <c r="D97" s="1302">
        <v>5</v>
      </c>
      <c r="E97" s="1302"/>
      <c r="F97" s="1305"/>
      <c r="G97" s="1001">
        <v>3</v>
      </c>
      <c r="H97" s="952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306"/>
      <c r="O97" s="1307"/>
      <c r="P97" s="231"/>
    </row>
    <row r="98" spans="1:16" s="20" customFormat="1" ht="19.5" customHeight="1">
      <c r="A98" s="141" t="s">
        <v>334</v>
      </c>
      <c r="B98" s="1011" t="s">
        <v>57</v>
      </c>
      <c r="C98" s="965"/>
      <c r="D98" s="905">
        <v>6</v>
      </c>
      <c r="E98" s="905"/>
      <c r="F98" s="967"/>
      <c r="G98" s="1001">
        <v>3</v>
      </c>
      <c r="H98" s="952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6"/>
      <c r="O98" s="966"/>
      <c r="P98" s="231"/>
    </row>
    <row r="99" spans="1:16" s="1127" customFormat="1" ht="19.5" customHeight="1">
      <c r="A99" s="141" t="s">
        <v>335</v>
      </c>
      <c r="B99" s="1011" t="s">
        <v>330</v>
      </c>
      <c r="C99" s="1131"/>
      <c r="D99" s="58">
        <v>7</v>
      </c>
      <c r="E99" s="58"/>
      <c r="F99" s="1308"/>
      <c r="G99" s="1001">
        <v>3</v>
      </c>
      <c r="H99" s="952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306"/>
      <c r="O99" s="1307"/>
      <c r="P99" s="231"/>
    </row>
    <row r="100" spans="1:16" s="1127" customFormat="1" ht="19.5" customHeight="1" thickBot="1">
      <c r="A100" s="141" t="s">
        <v>336</v>
      </c>
      <c r="B100" s="968" t="s">
        <v>413</v>
      </c>
      <c r="C100" s="1132"/>
      <c r="D100" s="58">
        <v>8</v>
      </c>
      <c r="E100" s="580"/>
      <c r="F100" s="1309"/>
      <c r="G100" s="1001">
        <v>3</v>
      </c>
      <c r="H100" s="952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310"/>
      <c r="O100" s="1311"/>
      <c r="P100" s="231"/>
    </row>
    <row r="101" spans="1:16" s="1127" customFormat="1" ht="19.5" customHeight="1" thickBot="1">
      <c r="A101" s="1678" t="s">
        <v>505</v>
      </c>
      <c r="B101" s="1679"/>
      <c r="C101" s="1679"/>
      <c r="D101" s="1679"/>
      <c r="E101" s="1679"/>
      <c r="F101" s="1679"/>
      <c r="G101" s="1679"/>
      <c r="H101" s="1679"/>
      <c r="I101" s="1679"/>
      <c r="J101" s="1679"/>
      <c r="K101" s="1679"/>
      <c r="L101" s="1679"/>
      <c r="M101" s="1679"/>
      <c r="N101" s="1679"/>
      <c r="O101" s="1679"/>
      <c r="P101" s="231"/>
    </row>
    <row r="102" spans="1:16" s="27" customFormat="1" ht="21" customHeight="1">
      <c r="A102" s="1741" t="s">
        <v>410</v>
      </c>
      <c r="B102" s="1742"/>
      <c r="C102" s="942"/>
      <c r="D102" s="59">
        <v>3</v>
      </c>
      <c r="E102" s="59"/>
      <c r="F102" s="865"/>
      <c r="G102" s="994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41"/>
    </row>
    <row r="103" spans="1:16" s="27" customFormat="1" ht="19.5" customHeight="1">
      <c r="A103" s="1695" t="s">
        <v>415</v>
      </c>
      <c r="B103" s="1696"/>
      <c r="C103" s="517"/>
      <c r="D103" s="888" t="s">
        <v>46</v>
      </c>
      <c r="E103" s="1031"/>
      <c r="F103" s="1032"/>
      <c r="G103" s="1062">
        <v>5.5</v>
      </c>
      <c r="H103" s="934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4"/>
      <c r="O103" s="515"/>
      <c r="P103" s="1141"/>
    </row>
    <row r="104" spans="1:16" s="27" customFormat="1" ht="19.5" customHeight="1">
      <c r="A104" s="1695" t="s">
        <v>402</v>
      </c>
      <c r="B104" s="1696"/>
      <c r="C104" s="518"/>
      <c r="D104" s="55" t="s">
        <v>47</v>
      </c>
      <c r="E104" s="513"/>
      <c r="F104" s="1019"/>
      <c r="G104" s="1063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4"/>
      <c r="O104" s="512"/>
      <c r="P104" s="1141"/>
    </row>
    <row r="105" spans="1:16" s="27" customFormat="1" ht="19.5" customHeight="1">
      <c r="A105" s="1929" t="s">
        <v>414</v>
      </c>
      <c r="B105" s="1930"/>
      <c r="C105" s="849"/>
      <c r="D105" s="55" t="s">
        <v>48</v>
      </c>
      <c r="E105" s="55"/>
      <c r="F105" s="1020"/>
      <c r="G105" s="1063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41"/>
    </row>
    <row r="106" spans="1:16" s="932" customFormat="1" ht="19.5" customHeight="1">
      <c r="A106" s="1743" t="s">
        <v>411</v>
      </c>
      <c r="B106" s="1744"/>
      <c r="C106" s="852"/>
      <c r="D106" s="29" t="s">
        <v>49</v>
      </c>
      <c r="E106" s="29"/>
      <c r="F106" s="1028"/>
      <c r="G106" s="1064">
        <v>5</v>
      </c>
      <c r="H106" s="1029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22"/>
      <c r="O106" s="30"/>
      <c r="P106" s="231"/>
    </row>
    <row r="107" spans="1:16" s="20" customFormat="1" ht="19.5" customHeight="1" thickBot="1">
      <c r="A107" s="1781" t="s">
        <v>416</v>
      </c>
      <c r="B107" s="1782"/>
      <c r="C107" s="910"/>
      <c r="D107" s="909">
        <v>8</v>
      </c>
      <c r="E107" s="911"/>
      <c r="F107" s="1021"/>
      <c r="G107" s="1065">
        <v>6</v>
      </c>
      <c r="H107" s="926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7">
        <f t="shared" si="19"/>
        <v>102</v>
      </c>
      <c r="N107" s="1037"/>
      <c r="O107" s="909"/>
      <c r="P107" s="231"/>
    </row>
    <row r="108" spans="1:16" s="41" customFormat="1" ht="19.5" customHeight="1" thickBot="1">
      <c r="A108" s="1785" t="s">
        <v>381</v>
      </c>
      <c r="B108" s="1786"/>
      <c r="C108" s="104"/>
      <c r="D108" s="76"/>
      <c r="E108" s="76"/>
      <c r="F108" s="928"/>
      <c r="G108" s="1023">
        <f>SUM(G102:G107)</f>
        <v>32</v>
      </c>
      <c r="H108" s="972">
        <f aca="true" t="shared" si="20" ref="H108:O108">SUM(H102:H107)</f>
        <v>960</v>
      </c>
      <c r="I108" s="930">
        <f t="shared" si="20"/>
        <v>402</v>
      </c>
      <c r="J108" s="930">
        <f t="shared" si="20"/>
        <v>201</v>
      </c>
      <c r="K108" s="930">
        <f t="shared" si="20"/>
        <v>0</v>
      </c>
      <c r="L108" s="930">
        <f t="shared" si="20"/>
        <v>201</v>
      </c>
      <c r="M108" s="929">
        <f t="shared" si="20"/>
        <v>558</v>
      </c>
      <c r="N108" s="972">
        <f>SUM(N102:N107)</f>
        <v>0</v>
      </c>
      <c r="O108" s="930">
        <f t="shared" si="20"/>
        <v>0</v>
      </c>
      <c r="P108" s="231" t="s">
        <v>428</v>
      </c>
    </row>
    <row r="109" spans="1:16" s="41" customFormat="1" ht="19.5" customHeight="1" thickBot="1">
      <c r="A109" s="1927" t="s">
        <v>425</v>
      </c>
      <c r="B109" s="1928"/>
      <c r="C109" s="1928"/>
      <c r="D109" s="1928"/>
      <c r="E109" s="1928"/>
      <c r="F109" s="1928"/>
      <c r="G109" s="1928"/>
      <c r="H109" s="1931"/>
      <c r="I109" s="1931"/>
      <c r="J109" s="1931"/>
      <c r="K109" s="1931"/>
      <c r="L109" s="1931"/>
      <c r="M109" s="1931"/>
      <c r="N109" s="1931"/>
      <c r="O109" s="1931"/>
      <c r="P109" s="231"/>
    </row>
    <row r="110" spans="1:16" s="1042" customFormat="1" ht="19.5" customHeight="1">
      <c r="A110" s="897" t="s">
        <v>282</v>
      </c>
      <c r="B110" s="850" t="s">
        <v>518</v>
      </c>
      <c r="C110" s="1078"/>
      <c r="D110" s="888" t="s">
        <v>45</v>
      </c>
      <c r="E110" s="888"/>
      <c r="F110" s="511"/>
      <c r="G110" s="1001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7" t="s">
        <v>394</v>
      </c>
      <c r="B111" s="850" t="s">
        <v>77</v>
      </c>
      <c r="C111" s="943"/>
      <c r="D111" s="888" t="s">
        <v>46</v>
      </c>
      <c r="E111" s="1031"/>
      <c r="F111" s="1032"/>
      <c r="G111" s="1062">
        <v>5.5</v>
      </c>
      <c r="H111" s="934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4"/>
      <c r="O111" s="515"/>
      <c r="P111" s="231"/>
    </row>
    <row r="112" spans="1:16" s="27" customFormat="1" ht="21.75" customHeight="1">
      <c r="A112" s="897" t="s">
        <v>395</v>
      </c>
      <c r="B112" s="850" t="s">
        <v>66</v>
      </c>
      <c r="C112" s="943"/>
      <c r="D112" s="55" t="s">
        <v>47</v>
      </c>
      <c r="E112" s="513"/>
      <c r="F112" s="1019"/>
      <c r="G112" s="1063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4"/>
      <c r="O112" s="512"/>
      <c r="P112" s="231"/>
    </row>
    <row r="113" spans="1:16" s="27" customFormat="1" ht="21.75" customHeight="1">
      <c r="A113" s="897" t="s">
        <v>396</v>
      </c>
      <c r="B113" s="850" t="s">
        <v>88</v>
      </c>
      <c r="C113" s="943"/>
      <c r="D113" s="55" t="s">
        <v>48</v>
      </c>
      <c r="E113" s="55"/>
      <c r="F113" s="1020"/>
      <c r="G113" s="1063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7" t="s">
        <v>397</v>
      </c>
      <c r="B114" s="850" t="s">
        <v>81</v>
      </c>
      <c r="C114" s="1033"/>
      <c r="D114" s="29" t="s">
        <v>49</v>
      </c>
      <c r="E114" s="29"/>
      <c r="F114" s="1028"/>
      <c r="G114" s="1064">
        <v>5</v>
      </c>
      <c r="H114" s="1029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22"/>
      <c r="O114" s="30"/>
      <c r="P114" s="231"/>
    </row>
    <row r="115" spans="1:16" s="27" customFormat="1" ht="19.5" customHeight="1" thickBot="1">
      <c r="A115" s="897" t="s">
        <v>398</v>
      </c>
      <c r="B115" s="1043" t="s">
        <v>140</v>
      </c>
      <c r="C115" s="1030"/>
      <c r="D115" s="909">
        <v>8</v>
      </c>
      <c r="E115" s="911"/>
      <c r="F115" s="1021"/>
      <c r="G115" s="1065">
        <v>6</v>
      </c>
      <c r="H115" s="926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7">
        <f t="shared" si="22"/>
        <v>102</v>
      </c>
      <c r="N115" s="1037"/>
      <c r="O115" s="909"/>
      <c r="P115" s="231"/>
    </row>
    <row r="116" spans="1:16" s="979" customFormat="1" ht="19.5" thickBot="1">
      <c r="A116" s="1927" t="s">
        <v>426</v>
      </c>
      <c r="B116" s="1928"/>
      <c r="C116" s="1928"/>
      <c r="D116" s="1928"/>
      <c r="E116" s="1928"/>
      <c r="F116" s="1928"/>
      <c r="G116" s="1928"/>
      <c r="H116" s="1928"/>
      <c r="I116" s="1928"/>
      <c r="J116" s="1928"/>
      <c r="K116" s="1928"/>
      <c r="L116" s="1928"/>
      <c r="M116" s="1928"/>
      <c r="N116" s="1928"/>
      <c r="O116" s="1928"/>
      <c r="P116" s="1142"/>
    </row>
    <row r="117" spans="1:16" s="20" customFormat="1" ht="19.5" customHeight="1">
      <c r="A117" s="1045" t="s">
        <v>399</v>
      </c>
      <c r="B117" s="1276" t="s">
        <v>424</v>
      </c>
      <c r="C117" s="942"/>
      <c r="D117" s="59">
        <v>3</v>
      </c>
      <c r="E117" s="59"/>
      <c r="F117" s="865"/>
      <c r="G117" s="994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5" t="s">
        <v>400</v>
      </c>
      <c r="B118" s="941" t="s">
        <v>406</v>
      </c>
      <c r="C118" s="942"/>
      <c r="D118" s="888" t="s">
        <v>46</v>
      </c>
      <c r="E118" s="1031"/>
      <c r="F118" s="1032"/>
      <c r="G118" s="1062">
        <v>5.5</v>
      </c>
      <c r="H118" s="934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4"/>
      <c r="O118" s="515"/>
      <c r="P118" s="1141"/>
    </row>
    <row r="119" spans="1:16" s="27" customFormat="1" ht="18.75" customHeight="1">
      <c r="A119" s="1045" t="s">
        <v>403</v>
      </c>
      <c r="B119" s="1276" t="s">
        <v>407</v>
      </c>
      <c r="C119" s="943"/>
      <c r="D119" s="55" t="s">
        <v>47</v>
      </c>
      <c r="E119" s="513"/>
      <c r="F119" s="1019"/>
      <c r="G119" s="1063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4"/>
      <c r="O119" s="512"/>
      <c r="P119" s="1141"/>
    </row>
    <row r="120" spans="1:16" s="41" customFormat="1" ht="19.5" customHeight="1">
      <c r="A120" s="1045" t="s">
        <v>404</v>
      </c>
      <c r="B120" s="1276" t="s">
        <v>87</v>
      </c>
      <c r="C120" s="943"/>
      <c r="D120" s="55" t="s">
        <v>48</v>
      </c>
      <c r="E120" s="55"/>
      <c r="F120" s="1020"/>
      <c r="G120" s="1063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41"/>
    </row>
    <row r="121" spans="1:16" s="41" customFormat="1" ht="19.5" customHeight="1">
      <c r="A121" s="1045" t="s">
        <v>405</v>
      </c>
      <c r="B121" s="1276" t="s">
        <v>264</v>
      </c>
      <c r="C121" s="1033"/>
      <c r="D121" s="29" t="s">
        <v>49</v>
      </c>
      <c r="E121" s="29"/>
      <c r="F121" s="1028"/>
      <c r="G121" s="1064">
        <v>5</v>
      </c>
      <c r="H121" s="1029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22"/>
      <c r="O121" s="30"/>
      <c r="P121" s="1141"/>
    </row>
    <row r="122" spans="1:16" s="41" customFormat="1" ht="19.5" customHeight="1" thickBot="1">
      <c r="A122" s="1045" t="s">
        <v>409</v>
      </c>
      <c r="B122" s="1182" t="s">
        <v>408</v>
      </c>
      <c r="C122" s="1030"/>
      <c r="D122" s="909">
        <v>8</v>
      </c>
      <c r="E122" s="911"/>
      <c r="F122" s="1021"/>
      <c r="G122" s="1065">
        <v>6</v>
      </c>
      <c r="H122" s="926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7">
        <f t="shared" si="24"/>
        <v>102</v>
      </c>
      <c r="N122" s="1037"/>
      <c r="O122" s="909"/>
      <c r="P122" s="1141"/>
    </row>
    <row r="123" spans="1:16" s="27" customFormat="1" ht="20.25" customHeight="1" thickBot="1">
      <c r="A123" s="1707" t="s">
        <v>382</v>
      </c>
      <c r="B123" s="1745"/>
      <c r="C123" s="104"/>
      <c r="D123" s="76"/>
      <c r="E123" s="76"/>
      <c r="F123" s="928"/>
      <c r="G123" s="995">
        <f aca="true" t="shared" si="25" ref="G123:O123">G108+G80</f>
        <v>61</v>
      </c>
      <c r="H123" s="1342">
        <f t="shared" si="25"/>
        <v>1830</v>
      </c>
      <c r="I123" s="1343">
        <f t="shared" si="25"/>
        <v>734</v>
      </c>
      <c r="J123" s="1343">
        <f t="shared" si="25"/>
        <v>406</v>
      </c>
      <c r="K123" s="1343">
        <f t="shared" si="25"/>
        <v>9</v>
      </c>
      <c r="L123" s="1343">
        <f t="shared" si="25"/>
        <v>319</v>
      </c>
      <c r="M123" s="1344">
        <f t="shared" si="25"/>
        <v>1096</v>
      </c>
      <c r="N123" s="1345">
        <f t="shared" si="25"/>
        <v>0</v>
      </c>
      <c r="O123" s="1343">
        <f t="shared" si="25"/>
        <v>0</v>
      </c>
      <c r="P123" s="1141"/>
    </row>
    <row r="124" spans="1:16" s="979" customFormat="1" ht="19.5" thickBot="1">
      <c r="A124" s="1684" t="s">
        <v>506</v>
      </c>
      <c r="B124" s="1685"/>
      <c r="C124" s="1685"/>
      <c r="D124" s="1685"/>
      <c r="E124" s="1685"/>
      <c r="F124" s="1685"/>
      <c r="G124" s="1685"/>
      <c r="H124" s="1685"/>
      <c r="I124" s="1685"/>
      <c r="J124" s="1685"/>
      <c r="K124" s="1685"/>
      <c r="L124" s="1685"/>
      <c r="M124" s="1685"/>
      <c r="N124" s="1685"/>
      <c r="O124" s="1685"/>
      <c r="P124" s="1142"/>
    </row>
    <row r="125" spans="1:16" s="27" customFormat="1" ht="30" customHeight="1" thickBot="1">
      <c r="A125" s="1783" t="s">
        <v>119</v>
      </c>
      <c r="B125" s="1784"/>
      <c r="C125" s="925"/>
      <c r="D125" s="177"/>
      <c r="E125" s="177"/>
      <c r="F125" s="1273"/>
      <c r="G125" s="1298">
        <f aca="true" t="shared" si="26" ref="G125:O125">G123+G58+G36+G67</f>
        <v>240</v>
      </c>
      <c r="H125" s="1284">
        <f t="shared" si="26"/>
        <v>7200</v>
      </c>
      <c r="I125" s="1285">
        <f t="shared" si="26"/>
        <v>3076</v>
      </c>
      <c r="J125" s="1285">
        <f t="shared" si="26"/>
        <v>1401</v>
      </c>
      <c r="K125" s="1285">
        <f t="shared" si="26"/>
        <v>356</v>
      </c>
      <c r="L125" s="1285">
        <f t="shared" si="26"/>
        <v>1319</v>
      </c>
      <c r="M125" s="1286">
        <f t="shared" si="26"/>
        <v>3404</v>
      </c>
      <c r="N125" s="1342">
        <f t="shared" si="26"/>
        <v>30</v>
      </c>
      <c r="O125" s="1343">
        <f t="shared" si="26"/>
        <v>24</v>
      </c>
      <c r="P125" s="1141"/>
    </row>
    <row r="126" spans="1:16" s="1044" customFormat="1" ht="19.5" customHeight="1" thickBot="1">
      <c r="A126" s="1793"/>
      <c r="B126" s="1793"/>
      <c r="C126" s="1793"/>
      <c r="D126" s="1793"/>
      <c r="E126" s="1793"/>
      <c r="F126" s="1793"/>
      <c r="G126" s="1730"/>
      <c r="H126" s="1731" t="s">
        <v>2</v>
      </c>
      <c r="I126" s="1732"/>
      <c r="J126" s="1732"/>
      <c r="K126" s="1732"/>
      <c r="L126" s="1732"/>
      <c r="M126" s="1733"/>
      <c r="N126" s="1693" t="s">
        <v>101</v>
      </c>
      <c r="O126" s="1694"/>
      <c r="P126" s="1143"/>
    </row>
    <row r="127" spans="1:16" s="27" customFormat="1" ht="19.5" customHeight="1">
      <c r="A127" s="1793"/>
      <c r="B127" s="1793"/>
      <c r="C127" s="1793"/>
      <c r="D127" s="1793"/>
      <c r="E127" s="1793"/>
      <c r="F127" s="1793"/>
      <c r="G127" s="1730"/>
      <c r="H127" s="1672" t="s">
        <v>95</v>
      </c>
      <c r="I127" s="1673"/>
      <c r="J127" s="1673"/>
      <c r="K127" s="1673"/>
      <c r="L127" s="1673"/>
      <c r="M127" s="1674"/>
      <c r="N127" s="924">
        <f>N125</f>
        <v>30</v>
      </c>
      <c r="O127" s="586">
        <f>O125</f>
        <v>24</v>
      </c>
      <c r="P127" s="1141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1796" t="s">
        <v>96</v>
      </c>
      <c r="I128" s="1797"/>
      <c r="J128" s="1797"/>
      <c r="K128" s="1797"/>
      <c r="L128" s="1797"/>
      <c r="M128" s="1798"/>
      <c r="N128" s="167">
        <v>3</v>
      </c>
      <c r="O128" s="58">
        <v>4</v>
      </c>
      <c r="P128" s="1141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1778" t="s">
        <v>98</v>
      </c>
      <c r="I129" s="1779"/>
      <c r="J129" s="1779"/>
      <c r="K129" s="1779"/>
      <c r="L129" s="1779"/>
      <c r="M129" s="1780"/>
      <c r="N129" s="167">
        <v>5</v>
      </c>
      <c r="O129" s="58">
        <v>4</v>
      </c>
      <c r="P129" s="1141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1787" t="s">
        <v>99</v>
      </c>
      <c r="I130" s="1788"/>
      <c r="J130" s="1788"/>
      <c r="K130" s="1788"/>
      <c r="L130" s="1788"/>
      <c r="M130" s="1789"/>
      <c r="N130" s="260"/>
      <c r="O130" s="101"/>
      <c r="P130" s="1141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1790" t="s">
        <v>364</v>
      </c>
      <c r="I131" s="1791"/>
      <c r="J131" s="1791"/>
      <c r="K131" s="1791"/>
      <c r="L131" s="1791"/>
      <c r="M131" s="1792"/>
      <c r="N131" s="878">
        <v>1</v>
      </c>
      <c r="O131" s="879">
        <v>2</v>
      </c>
      <c r="P131" s="1141"/>
    </row>
    <row r="132" spans="1:16" s="27" customFormat="1" ht="18" customHeight="1" thickBot="1">
      <c r="A132" s="1729"/>
      <c r="B132" s="1729"/>
      <c r="C132" s="1729"/>
      <c r="D132" s="1729"/>
      <c r="E132" s="1729"/>
      <c r="F132" s="1729"/>
      <c r="G132" s="1729"/>
      <c r="H132" s="47"/>
      <c r="I132" s="47"/>
      <c r="J132" s="47"/>
      <c r="K132" s="47"/>
      <c r="L132" s="47"/>
      <c r="M132" s="47"/>
      <c r="N132" s="1777">
        <f>G11+G16+G17+G12+G13+G14+G19+G20+G22+G23+G25+G27+G38+G31+G32+G60</f>
        <v>60</v>
      </c>
      <c r="O132" s="1727"/>
      <c r="P132" s="1141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41"/>
    </row>
    <row r="134" spans="1:16" s="27" customFormat="1" ht="18" customHeight="1">
      <c r="A134" s="233"/>
      <c r="B134" s="266" t="s">
        <v>136</v>
      </c>
      <c r="C134" s="266"/>
      <c r="D134" s="1885"/>
      <c r="E134" s="1885"/>
      <c r="F134" s="1932"/>
      <c r="G134" s="1932"/>
      <c r="H134" s="266"/>
      <c r="I134" s="1933" t="s">
        <v>137</v>
      </c>
      <c r="J134" s="1934"/>
      <c r="K134" s="1934"/>
      <c r="L134" s="47"/>
      <c r="M134" s="47"/>
      <c r="N134" s="932"/>
      <c r="O134" s="932"/>
      <c r="P134" s="1141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41"/>
    </row>
    <row r="136" spans="1:16" s="27" customFormat="1" ht="18" customHeight="1">
      <c r="A136" s="233"/>
      <c r="B136" s="266" t="s">
        <v>429</v>
      </c>
      <c r="C136" s="266"/>
      <c r="D136" s="1885"/>
      <c r="E136" s="1885"/>
      <c r="F136" s="1932"/>
      <c r="G136" s="1932"/>
      <c r="H136" s="266"/>
      <c r="I136" s="1933" t="s">
        <v>430</v>
      </c>
      <c r="J136" s="1935"/>
      <c r="K136" s="1935"/>
      <c r="L136" s="47"/>
      <c r="M136" s="47"/>
      <c r="N136" s="231"/>
      <c r="O136" s="231"/>
      <c r="P136" s="1141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41"/>
    </row>
    <row r="138" ht="21.75" customHeight="1"/>
    <row r="139" spans="3:17" ht="18.75">
      <c r="C139" s="74"/>
      <c r="D139" s="354"/>
      <c r="E139" s="355"/>
      <c r="F139" s="74"/>
      <c r="G139" s="354"/>
      <c r="P139" s="1384" t="s">
        <v>547</v>
      </c>
      <c r="Q139" s="1385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84" t="s">
        <v>545</v>
      </c>
      <c r="Q140" s="1385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84" t="s">
        <v>548</v>
      </c>
      <c r="Q141" s="1385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84" t="s">
        <v>549</v>
      </c>
      <c r="Q142" s="1385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84" t="s">
        <v>541</v>
      </c>
      <c r="Q143" s="1385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84" t="s">
        <v>543</v>
      </c>
      <c r="Q144" s="1385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84" t="s">
        <v>550</v>
      </c>
      <c r="Q145" s="1385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84" t="s">
        <v>551</v>
      </c>
      <c r="Q146" s="1385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84" t="s">
        <v>552</v>
      </c>
      <c r="Q147" s="1385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84" t="s">
        <v>465</v>
      </c>
      <c r="Q148" s="1385">
        <f t="shared" si="27"/>
        <v>15</v>
      </c>
    </row>
    <row r="149" spans="3:17" ht="18.75">
      <c r="C149" s="74"/>
      <c r="D149" s="355"/>
      <c r="E149" s="355"/>
      <c r="F149" s="74"/>
      <c r="G149" s="355"/>
      <c r="P149" s="1384" t="s">
        <v>546</v>
      </c>
      <c r="Q149" s="1385">
        <f t="shared" si="27"/>
        <v>6</v>
      </c>
    </row>
    <row r="150" spans="3:17" ht="18.75">
      <c r="C150" s="74"/>
      <c r="D150" s="355"/>
      <c r="E150" s="355"/>
      <c r="F150" s="74"/>
      <c r="G150" s="355"/>
      <c r="P150" s="1384" t="s">
        <v>553</v>
      </c>
      <c r="Q150" s="1385">
        <f t="shared" si="27"/>
        <v>0</v>
      </c>
    </row>
    <row r="151" spans="3:17" ht="18.75">
      <c r="C151" s="74"/>
      <c r="D151" s="354"/>
      <c r="E151" s="355"/>
      <c r="F151" s="74"/>
      <c r="G151" s="355"/>
      <c r="P151" s="1384" t="s">
        <v>554</v>
      </c>
      <c r="Q151" s="1385">
        <f t="shared" si="27"/>
        <v>0</v>
      </c>
    </row>
    <row r="152" spans="16:17" ht="18.75">
      <c r="P152" s="1384" t="s">
        <v>555</v>
      </c>
      <c r="Q152" s="1385">
        <f t="shared" si="27"/>
        <v>0</v>
      </c>
    </row>
    <row r="153" spans="16:17" ht="18.75">
      <c r="P153" s="1384" t="s">
        <v>556</v>
      </c>
      <c r="Q153" s="1385">
        <f t="shared" si="27"/>
        <v>0</v>
      </c>
    </row>
    <row r="154" spans="16:17" ht="18.75">
      <c r="P154" s="1384" t="s">
        <v>557</v>
      </c>
      <c r="Q154" s="1385">
        <f t="shared" si="27"/>
        <v>0</v>
      </c>
    </row>
    <row r="155" spans="16:17" ht="18.75">
      <c r="P155" s="1384" t="s">
        <v>558</v>
      </c>
      <c r="Q155" s="1385">
        <f t="shared" si="27"/>
        <v>0</v>
      </c>
    </row>
    <row r="156" spans="16:17" ht="18.75">
      <c r="P156" s="1384" t="s">
        <v>559</v>
      </c>
      <c r="Q156" s="1385">
        <f t="shared" si="27"/>
        <v>0</v>
      </c>
    </row>
    <row r="157" spans="16:17" ht="18.75">
      <c r="P157" s="1384" t="s">
        <v>560</v>
      </c>
      <c r="Q157" s="1385">
        <f t="shared" si="27"/>
        <v>0</v>
      </c>
    </row>
    <row r="158" spans="16:17" ht="18.75">
      <c r="P158" s="1384" t="s">
        <v>466</v>
      </c>
      <c r="Q158" s="1385">
        <f t="shared" si="27"/>
        <v>0</v>
      </c>
    </row>
    <row r="159" spans="16:17" ht="18.75">
      <c r="P159" s="1384" t="s">
        <v>561</v>
      </c>
      <c r="Q159" s="1385">
        <f t="shared" si="27"/>
        <v>0</v>
      </c>
    </row>
    <row r="160" spans="16:17" ht="18.75">
      <c r="P160" s="1384" t="s">
        <v>544</v>
      </c>
      <c r="Q160" s="1385">
        <f t="shared" si="27"/>
        <v>7</v>
      </c>
    </row>
    <row r="161" spans="16:17" ht="18.75">
      <c r="P161" s="1384" t="s">
        <v>542</v>
      </c>
      <c r="Q161" s="1385">
        <f t="shared" si="27"/>
        <v>5</v>
      </c>
    </row>
    <row r="162" spans="16:17" ht="18.75">
      <c r="P162" s="1384" t="s">
        <v>462</v>
      </c>
      <c r="Q162" s="1385">
        <f t="shared" si="27"/>
        <v>6</v>
      </c>
    </row>
    <row r="163" spans="16:17" ht="18.75">
      <c r="P163" s="1386" t="s">
        <v>562</v>
      </c>
      <c r="Q163" s="1385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63" t="s">
        <v>25</v>
      </c>
      <c r="B1" s="1794" t="s">
        <v>26</v>
      </c>
      <c r="C1" s="1766" t="s">
        <v>373</v>
      </c>
      <c r="D1" s="1767"/>
      <c r="E1" s="1767"/>
      <c r="F1" s="1768"/>
      <c r="G1" s="1936" t="s">
        <v>27</v>
      </c>
      <c r="H1" s="1756" t="s">
        <v>148</v>
      </c>
      <c r="I1" s="1756"/>
      <c r="J1" s="1756"/>
      <c r="K1" s="1756"/>
      <c r="L1" s="1756"/>
      <c r="M1" s="1757"/>
      <c r="N1" s="1800" t="s">
        <v>350</v>
      </c>
      <c r="O1" s="1801"/>
      <c r="P1" s="1801"/>
      <c r="Q1" s="1801"/>
      <c r="R1" s="1801"/>
      <c r="S1" s="1801"/>
      <c r="T1" s="1801"/>
      <c r="U1" s="1801"/>
      <c r="V1" s="1802"/>
      <c r="AR1" s="231"/>
    </row>
    <row r="2" spans="1:44" s="7" customFormat="1" ht="19.5" customHeight="1">
      <c r="A2" s="1764"/>
      <c r="B2" s="1754"/>
      <c r="C2" s="1769"/>
      <c r="D2" s="1770"/>
      <c r="E2" s="1770"/>
      <c r="F2" s="1771"/>
      <c r="G2" s="1937"/>
      <c r="H2" s="1721" t="s">
        <v>28</v>
      </c>
      <c r="I2" s="1754" t="s">
        <v>149</v>
      </c>
      <c r="J2" s="1772"/>
      <c r="K2" s="1772"/>
      <c r="L2" s="1772"/>
      <c r="M2" s="1749" t="s">
        <v>29</v>
      </c>
      <c r="N2" s="1803" t="s">
        <v>32</v>
      </c>
      <c r="O2" s="1804"/>
      <c r="P2" s="1804" t="s">
        <v>33</v>
      </c>
      <c r="Q2" s="1804"/>
      <c r="R2" s="1804" t="s">
        <v>34</v>
      </c>
      <c r="S2" s="1804"/>
      <c r="T2" s="1804" t="s">
        <v>35</v>
      </c>
      <c r="U2" s="1804"/>
      <c r="V2" s="1807"/>
      <c r="AR2" s="231"/>
    </row>
    <row r="3" spans="1:44" s="7" customFormat="1" ht="19.5" customHeight="1">
      <c r="A3" s="1764"/>
      <c r="B3" s="1754"/>
      <c r="C3" s="1713" t="s">
        <v>142</v>
      </c>
      <c r="D3" s="1713" t="s">
        <v>143</v>
      </c>
      <c r="E3" s="1761" t="s">
        <v>145</v>
      </c>
      <c r="F3" s="1762"/>
      <c r="G3" s="1937"/>
      <c r="H3" s="1721"/>
      <c r="I3" s="1738" t="s">
        <v>21</v>
      </c>
      <c r="J3" s="1806" t="s">
        <v>150</v>
      </c>
      <c r="K3" s="1806"/>
      <c r="L3" s="1806"/>
      <c r="M3" s="1750"/>
      <c r="N3" s="1805"/>
      <c r="O3" s="1806"/>
      <c r="P3" s="1806"/>
      <c r="Q3" s="1806"/>
      <c r="R3" s="1806"/>
      <c r="S3" s="1806"/>
      <c r="T3" s="1806"/>
      <c r="U3" s="1806"/>
      <c r="V3" s="1808"/>
      <c r="AR3" s="231"/>
    </row>
    <row r="4" spans="1:44" s="7" customFormat="1" ht="19.5" customHeight="1">
      <c r="A4" s="1764"/>
      <c r="B4" s="1754"/>
      <c r="C4" s="1721"/>
      <c r="D4" s="1721"/>
      <c r="E4" s="1758" t="s">
        <v>146</v>
      </c>
      <c r="F4" s="1715" t="s">
        <v>147</v>
      </c>
      <c r="G4" s="1938"/>
      <c r="H4" s="1721"/>
      <c r="I4" s="1739"/>
      <c r="J4" s="1713" t="s">
        <v>30</v>
      </c>
      <c r="K4" s="1713" t="s">
        <v>455</v>
      </c>
      <c r="L4" s="1713" t="s">
        <v>31</v>
      </c>
      <c r="M4" s="1751"/>
      <c r="N4" s="1117">
        <v>1</v>
      </c>
      <c r="O4" s="1118">
        <v>2</v>
      </c>
      <c r="P4" s="1118">
        <v>3</v>
      </c>
      <c r="Q4" s="1118">
        <v>4</v>
      </c>
      <c r="R4" s="1118">
        <v>5</v>
      </c>
      <c r="S4" s="1118">
        <v>6</v>
      </c>
      <c r="T4" s="1118">
        <v>7</v>
      </c>
      <c r="U4" s="1118">
        <v>8</v>
      </c>
      <c r="V4" s="1119"/>
      <c r="AR4" s="231"/>
    </row>
    <row r="5" spans="1:44" s="7" customFormat="1" ht="19.5" customHeight="1" thickBot="1">
      <c r="A5" s="1764"/>
      <c r="B5" s="1754"/>
      <c r="C5" s="1721"/>
      <c r="D5" s="1721"/>
      <c r="E5" s="1759"/>
      <c r="F5" s="1715"/>
      <c r="G5" s="1938"/>
      <c r="H5" s="1721"/>
      <c r="I5" s="1739"/>
      <c r="J5" s="1713"/>
      <c r="K5" s="1713"/>
      <c r="L5" s="1713"/>
      <c r="M5" s="1751"/>
      <c r="N5" s="1753" t="s">
        <v>351</v>
      </c>
      <c r="O5" s="1754"/>
      <c r="P5" s="1754"/>
      <c r="Q5" s="1754"/>
      <c r="R5" s="1754"/>
      <c r="S5" s="1754"/>
      <c r="T5" s="1754"/>
      <c r="U5" s="1754"/>
      <c r="V5" s="1755"/>
      <c r="AR5" s="231"/>
    </row>
    <row r="6" spans="1:44" s="7" customFormat="1" ht="22.5" customHeight="1" thickBot="1">
      <c r="A6" s="1765"/>
      <c r="B6" s="1795"/>
      <c r="C6" s="1722"/>
      <c r="D6" s="1722"/>
      <c r="E6" s="1760"/>
      <c r="F6" s="1716"/>
      <c r="G6" s="1939"/>
      <c r="H6" s="1722"/>
      <c r="I6" s="1740"/>
      <c r="J6" s="1714"/>
      <c r="K6" s="1714"/>
      <c r="L6" s="1714"/>
      <c r="M6" s="1752"/>
      <c r="N6" s="1120">
        <v>15</v>
      </c>
      <c r="O6" s="1121">
        <v>18</v>
      </c>
      <c r="P6" s="1121">
        <v>15</v>
      </c>
      <c r="Q6" s="1121">
        <v>18</v>
      </c>
      <c r="R6" s="1121">
        <v>15</v>
      </c>
      <c r="S6" s="1121">
        <v>18</v>
      </c>
      <c r="T6" s="1121">
        <v>15</v>
      </c>
      <c r="U6" s="1121">
        <v>13</v>
      </c>
      <c r="V6" s="1122"/>
      <c r="AC6" s="1724" t="s">
        <v>32</v>
      </c>
      <c r="AD6" s="1709"/>
      <c r="AE6" s="1709"/>
      <c r="AF6" s="1709" t="s">
        <v>33</v>
      </c>
      <c r="AG6" s="1709"/>
      <c r="AH6" s="1709"/>
      <c r="AI6" s="1709" t="s">
        <v>34</v>
      </c>
      <c r="AJ6" s="1709"/>
      <c r="AK6" s="1709"/>
      <c r="AL6" s="1709" t="s">
        <v>35</v>
      </c>
      <c r="AM6" s="1709"/>
      <c r="AN6" s="1723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68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683"/>
      <c r="AD7" s="1667"/>
      <c r="AE7" s="1667"/>
      <c r="AF7" s="1667"/>
      <c r="AG7" s="1667"/>
      <c r="AH7" s="1667"/>
      <c r="AI7" s="1667"/>
      <c r="AJ7" s="1667"/>
      <c r="AK7" s="1667"/>
      <c r="AL7" s="1667"/>
      <c r="AM7" s="1667"/>
      <c r="AN7" s="1697"/>
      <c r="AR7" s="231"/>
    </row>
    <row r="8" spans="1:44" s="7" customFormat="1" ht="19.5" customHeight="1" thickBot="1">
      <c r="A8" s="1710" t="s">
        <v>374</v>
      </c>
      <c r="B8" s="1711"/>
      <c r="C8" s="1711"/>
      <c r="D8" s="1711"/>
      <c r="E8" s="1711"/>
      <c r="F8" s="1711"/>
      <c r="G8" s="1711"/>
      <c r="H8" s="1711"/>
      <c r="I8" s="1711"/>
      <c r="J8" s="1711"/>
      <c r="K8" s="1711"/>
      <c r="L8" s="1711"/>
      <c r="M8" s="1711"/>
      <c r="N8" s="1711"/>
      <c r="O8" s="1711"/>
      <c r="P8" s="1711"/>
      <c r="Q8" s="1711"/>
      <c r="R8" s="1711"/>
      <c r="S8" s="1711"/>
      <c r="T8" s="1711"/>
      <c r="U8" s="1711"/>
      <c r="V8" s="1712"/>
      <c r="AC8" s="298">
        <v>1</v>
      </c>
      <c r="AD8" s="163" t="s">
        <v>342</v>
      </c>
      <c r="AE8" s="163" t="s">
        <v>343</v>
      </c>
      <c r="AF8" s="163">
        <v>3</v>
      </c>
      <c r="AG8" s="163" t="s">
        <v>344</v>
      </c>
      <c r="AH8" s="163" t="s">
        <v>345</v>
      </c>
      <c r="AI8" s="163">
        <v>5</v>
      </c>
      <c r="AJ8" s="163" t="s">
        <v>346</v>
      </c>
      <c r="AK8" s="163" t="s">
        <v>347</v>
      </c>
      <c r="AL8" s="163">
        <v>7</v>
      </c>
      <c r="AM8" s="163" t="s">
        <v>348</v>
      </c>
      <c r="AN8" s="299" t="s">
        <v>349</v>
      </c>
      <c r="AR8" s="231"/>
    </row>
    <row r="9" spans="1:44" s="7" customFormat="1" ht="19.5" customHeight="1" thickBot="1">
      <c r="A9" s="1710" t="s">
        <v>383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907"/>
      <c r="AD9" s="907"/>
      <c r="AE9" s="907"/>
      <c r="AF9" s="907"/>
      <c r="AG9" s="907"/>
      <c r="AH9" s="907"/>
      <c r="AI9" s="907"/>
      <c r="AJ9" s="907"/>
      <c r="AK9" s="907"/>
      <c r="AL9" s="907"/>
      <c r="AM9" s="907"/>
      <c r="AN9" s="907"/>
      <c r="AR9" s="231"/>
    </row>
    <row r="10" spans="1:44" s="20" customFormat="1" ht="19.5" customHeight="1">
      <c r="A10" s="77"/>
      <c r="B10" s="848" t="s">
        <v>412</v>
      </c>
      <c r="C10" s="168">
        <v>1</v>
      </c>
      <c r="D10" s="16"/>
      <c r="E10" s="16"/>
      <c r="F10" s="988"/>
      <c r="G10" s="1207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464</v>
      </c>
    </row>
    <row r="11" spans="1:44" s="20" customFormat="1" ht="19.5" customHeight="1">
      <c r="A11" s="1135"/>
      <c r="B11" s="850" t="s">
        <v>58</v>
      </c>
      <c r="C11" s="942"/>
      <c r="D11" s="55" t="s">
        <v>22</v>
      </c>
      <c r="E11" s="55"/>
      <c r="F11" s="865"/>
      <c r="G11" s="1208">
        <v>4</v>
      </c>
      <c r="H11" s="951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683"/>
      <c r="AD11" s="1667"/>
      <c r="AE11" s="1667"/>
      <c r="AF11" s="1667"/>
      <c r="AG11" s="1667"/>
      <c r="AH11" s="1667"/>
      <c r="AI11" s="1667"/>
      <c r="AJ11" s="1667"/>
      <c r="AK11" s="1667"/>
      <c r="AL11" s="1667"/>
      <c r="AM11" s="1667"/>
      <c r="AN11" s="1697"/>
      <c r="AR11" s="231" t="s">
        <v>463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7"/>
      <c r="G12" s="1209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361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464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7"/>
      <c r="G13" s="1209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362</v>
      </c>
      <c r="AR13" s="231"/>
    </row>
    <row r="14" spans="1:44" s="20" customFormat="1" ht="19.5" customHeight="1">
      <c r="A14" s="77"/>
      <c r="B14" s="850" t="s">
        <v>59</v>
      </c>
      <c r="C14" s="942" t="s">
        <v>22</v>
      </c>
      <c r="D14" s="55"/>
      <c r="E14" s="55"/>
      <c r="F14" s="865"/>
      <c r="G14" s="1208">
        <v>6</v>
      </c>
      <c r="H14" s="951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459</v>
      </c>
    </row>
    <row r="15" spans="1:44" s="20" customFormat="1" ht="19.5" customHeight="1">
      <c r="A15" s="77"/>
      <c r="B15" s="850" t="s">
        <v>59</v>
      </c>
      <c r="C15" s="942" t="s">
        <v>23</v>
      </c>
      <c r="D15" s="55"/>
      <c r="E15" s="55"/>
      <c r="F15" s="865"/>
      <c r="G15" s="1208">
        <v>4</v>
      </c>
      <c r="H15" s="951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360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227</v>
      </c>
      <c r="C16" s="173">
        <v>1</v>
      </c>
      <c r="D16" s="60"/>
      <c r="E16" s="60"/>
      <c r="F16" s="577"/>
      <c r="G16" s="1208">
        <v>6</v>
      </c>
      <c r="H16" s="951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363</v>
      </c>
      <c r="AR16" s="231" t="s">
        <v>465</v>
      </c>
    </row>
    <row r="17" spans="1:44" s="20" customFormat="1" ht="19.5" customHeight="1">
      <c r="A17" s="77"/>
      <c r="B17" s="850" t="s">
        <v>227</v>
      </c>
      <c r="C17" s="173">
        <v>2</v>
      </c>
      <c r="D17" s="60"/>
      <c r="E17" s="60"/>
      <c r="F17" s="577"/>
      <c r="G17" s="1208">
        <v>6</v>
      </c>
      <c r="H17" s="951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80"/>
      <c r="X17" s="580"/>
      <c r="Y17" s="580"/>
      <c r="Z17" s="580"/>
      <c r="AR17" s="231"/>
    </row>
    <row r="18" spans="1:44" s="979" customFormat="1" ht="19.5" customHeight="1">
      <c r="A18" s="77"/>
      <c r="B18" s="850" t="s">
        <v>64</v>
      </c>
      <c r="C18" s="954">
        <v>2</v>
      </c>
      <c r="D18" s="239"/>
      <c r="E18" s="239"/>
      <c r="F18" s="990"/>
      <c r="G18" s="1208">
        <v>6</v>
      </c>
      <c r="H18" s="951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7"/>
      <c r="X18" s="978"/>
      <c r="Y18" s="978"/>
      <c r="Z18" s="978"/>
      <c r="AR18" s="1142" t="s">
        <v>485</v>
      </c>
    </row>
    <row r="19" spans="1:44" s="979" customFormat="1" ht="19.5" customHeight="1">
      <c r="A19" s="606"/>
      <c r="B19" s="999" t="s">
        <v>41</v>
      </c>
      <c r="C19" s="1000"/>
      <c r="D19" s="80">
        <v>1</v>
      </c>
      <c r="E19" s="128"/>
      <c r="F19" s="990"/>
      <c r="G19" s="1210">
        <v>3</v>
      </c>
      <c r="H19" s="949">
        <f t="shared" si="0"/>
        <v>90</v>
      </c>
      <c r="I19" s="1002">
        <f>SUM($J19:$L19)</f>
        <v>60</v>
      </c>
      <c r="J19" s="626">
        <v>8</v>
      </c>
      <c r="K19" s="626"/>
      <c r="L19" s="626">
        <v>52</v>
      </c>
      <c r="M19" s="1003">
        <f t="shared" si="1"/>
        <v>30</v>
      </c>
      <c r="N19" s="87">
        <v>4</v>
      </c>
      <c r="O19" s="80"/>
      <c r="P19" s="80"/>
      <c r="Q19" s="80"/>
      <c r="R19" s="984"/>
      <c r="S19" s="984"/>
      <c r="T19" s="984"/>
      <c r="U19" s="984"/>
      <c r="V19" s="573"/>
      <c r="AR19" s="1142" t="s">
        <v>483</v>
      </c>
    </row>
    <row r="20" spans="1:44" s="979" customFormat="1" ht="19.5" customHeight="1" thickBot="1">
      <c r="A20" s="606"/>
      <c r="B20" s="999" t="s">
        <v>41</v>
      </c>
      <c r="C20" s="1000"/>
      <c r="D20" s="21">
        <v>2</v>
      </c>
      <c r="E20" s="128"/>
      <c r="F20" s="990"/>
      <c r="G20" s="1208">
        <v>3</v>
      </c>
      <c r="H20" s="937">
        <f t="shared" si="0"/>
        <v>90</v>
      </c>
      <c r="I20" s="1004">
        <v>72</v>
      </c>
      <c r="J20" s="58"/>
      <c r="K20" s="58"/>
      <c r="L20" s="58">
        <v>72</v>
      </c>
      <c r="M20" s="1005">
        <f t="shared" si="1"/>
        <v>18</v>
      </c>
      <c r="N20" s="87"/>
      <c r="O20" s="80">
        <v>4</v>
      </c>
      <c r="P20" s="80"/>
      <c r="Q20" s="80"/>
      <c r="R20" s="984"/>
      <c r="S20" s="984"/>
      <c r="T20" s="984"/>
      <c r="U20" s="984"/>
      <c r="V20" s="573"/>
      <c r="AR20" s="1142"/>
    </row>
    <row r="21" spans="1:44" s="20" customFormat="1" ht="19.5" customHeight="1" thickBot="1">
      <c r="A21" s="1701" t="s">
        <v>385</v>
      </c>
      <c r="B21" s="1702"/>
      <c r="C21" s="1702"/>
      <c r="D21" s="1702"/>
      <c r="E21" s="1702"/>
      <c r="F21" s="1702"/>
      <c r="G21" s="1702"/>
      <c r="H21" s="1867"/>
      <c r="I21" s="1867"/>
      <c r="J21" s="1867"/>
      <c r="K21" s="1867"/>
      <c r="L21" s="1867"/>
      <c r="M21" s="1867"/>
      <c r="N21" s="1867"/>
      <c r="O21" s="1867"/>
      <c r="P21" s="1867"/>
      <c r="Q21" s="1867"/>
      <c r="R21" s="1867"/>
      <c r="S21" s="1867"/>
      <c r="T21" s="1867"/>
      <c r="U21" s="1867"/>
      <c r="V21" s="1940"/>
      <c r="W21" s="906"/>
      <c r="X21" s="580"/>
      <c r="Y21" s="580"/>
      <c r="Z21" s="580"/>
      <c r="AR21" s="231"/>
    </row>
    <row r="22" spans="1:44" s="979" customFormat="1" ht="19.5" customHeight="1">
      <c r="A22" s="141"/>
      <c r="B22" s="940" t="s">
        <v>468</v>
      </c>
      <c r="C22" s="943"/>
      <c r="D22" s="888" t="s">
        <v>22</v>
      </c>
      <c r="E22" s="888"/>
      <c r="F22" s="870"/>
      <c r="G22" s="1211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7"/>
      <c r="X22" s="978"/>
      <c r="Y22" s="978"/>
      <c r="Z22" s="978"/>
      <c r="AR22" s="1142" t="s">
        <v>467</v>
      </c>
    </row>
    <row r="23" spans="1:44" s="20" customFormat="1" ht="38.25" customHeight="1" thickBot="1">
      <c r="A23" s="944"/>
      <c r="B23" s="880" t="s">
        <v>486</v>
      </c>
      <c r="C23" s="852"/>
      <c r="D23" s="29" t="s">
        <v>23</v>
      </c>
      <c r="E23" s="29"/>
      <c r="F23" s="881"/>
      <c r="G23" s="1210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8"/>
      <c r="AR23" s="231" t="s">
        <v>459</v>
      </c>
    </row>
    <row r="24" spans="1:44" s="27" customFormat="1" ht="19.5" customHeight="1" thickBot="1">
      <c r="A24" s="1734" t="s">
        <v>378</v>
      </c>
      <c r="B24" s="1735"/>
      <c r="C24" s="1735"/>
      <c r="D24" s="1735"/>
      <c r="E24" s="1735"/>
      <c r="F24" s="1735"/>
      <c r="G24" s="1735"/>
      <c r="H24" s="1735"/>
      <c r="I24" s="1735"/>
      <c r="J24" s="1735"/>
      <c r="K24" s="1735"/>
      <c r="L24" s="1735"/>
      <c r="M24" s="1735"/>
      <c r="N24" s="1735"/>
      <c r="O24" s="1735"/>
      <c r="P24" s="1735"/>
      <c r="Q24" s="1735"/>
      <c r="R24" s="1735"/>
      <c r="S24" s="1735"/>
      <c r="T24" s="1735"/>
      <c r="U24" s="1735"/>
      <c r="V24" s="1737"/>
      <c r="W24" s="877"/>
      <c r="X24" s="292"/>
      <c r="Y24" s="292"/>
      <c r="Z24" s="292"/>
      <c r="AR24" s="1141"/>
    </row>
    <row r="25" spans="1:44" s="27" customFormat="1" ht="19.5" customHeight="1" thickBot="1">
      <c r="A25" s="1734" t="s">
        <v>384</v>
      </c>
      <c r="B25" s="1735"/>
      <c r="C25" s="1735"/>
      <c r="D25" s="1735"/>
      <c r="E25" s="1735"/>
      <c r="F25" s="1735"/>
      <c r="G25" s="1735"/>
      <c r="H25" s="1735"/>
      <c r="I25" s="1735"/>
      <c r="J25" s="1735"/>
      <c r="K25" s="1735"/>
      <c r="L25" s="1735"/>
      <c r="M25" s="1735"/>
      <c r="N25" s="1735"/>
      <c r="O25" s="1735"/>
      <c r="P25" s="1735"/>
      <c r="Q25" s="1735"/>
      <c r="R25" s="1735"/>
      <c r="S25" s="1735"/>
      <c r="T25" s="1735"/>
      <c r="U25" s="1735"/>
      <c r="V25" s="1737"/>
      <c r="W25" s="877"/>
      <c r="X25" s="292"/>
      <c r="Y25" s="292"/>
      <c r="Z25" s="292"/>
      <c r="AR25" s="1141"/>
    </row>
    <row r="26" spans="1:44" s="903" customFormat="1" ht="19.5" customHeight="1" thickBot="1">
      <c r="A26" s="1943" t="s">
        <v>386</v>
      </c>
      <c r="B26" s="1944"/>
      <c r="C26" s="1944"/>
      <c r="D26" s="1944"/>
      <c r="E26" s="1944"/>
      <c r="F26" s="1944"/>
      <c r="G26" s="1944"/>
      <c r="H26" s="1945"/>
      <c r="I26" s="1945"/>
      <c r="J26" s="1945"/>
      <c r="K26" s="1945"/>
      <c r="L26" s="1945"/>
      <c r="M26" s="1945"/>
      <c r="N26" s="1945"/>
      <c r="O26" s="1945"/>
      <c r="P26" s="1945"/>
      <c r="Q26" s="1945"/>
      <c r="R26" s="1945"/>
      <c r="S26" s="1945"/>
      <c r="T26" s="1945"/>
      <c r="U26" s="1945"/>
      <c r="V26" s="1946"/>
      <c r="AR26" s="231"/>
    </row>
    <row r="27" spans="1:44" s="1042" customFormat="1" ht="42" customHeight="1" thickBot="1">
      <c r="A27" s="1162"/>
      <c r="B27" s="1238" t="s">
        <v>469</v>
      </c>
      <c r="C27" s="315"/>
      <c r="D27" s="936" t="s">
        <v>23</v>
      </c>
      <c r="E27" s="936"/>
      <c r="F27" s="959"/>
      <c r="G27" s="1212">
        <v>3.5</v>
      </c>
      <c r="H27" s="1184">
        <f>G27*30</f>
        <v>105</v>
      </c>
      <c r="I27" s="1185">
        <f>J27+K27+L27</f>
        <v>54</v>
      </c>
      <c r="J27" s="270">
        <v>18</v>
      </c>
      <c r="K27" s="1186"/>
      <c r="L27" s="1186">
        <v>36</v>
      </c>
      <c r="M27" s="1163">
        <f>H27-I27</f>
        <v>51</v>
      </c>
      <c r="N27" s="960"/>
      <c r="O27" s="946">
        <v>3</v>
      </c>
      <c r="P27" s="961"/>
      <c r="Q27" s="961"/>
      <c r="R27" s="961"/>
      <c r="S27" s="961"/>
      <c r="T27" s="961"/>
      <c r="U27" s="961"/>
      <c r="V27" s="1187"/>
      <c r="W27" s="932"/>
      <c r="AR27" s="231" t="s">
        <v>459</v>
      </c>
    </row>
    <row r="28" spans="1:44" s="27" customFormat="1" ht="19.5" customHeight="1" thickBot="1">
      <c r="A28" s="1678" t="s">
        <v>202</v>
      </c>
      <c r="B28" s="1679"/>
      <c r="C28" s="1679"/>
      <c r="D28" s="1679"/>
      <c r="E28" s="1679"/>
      <c r="F28" s="1679"/>
      <c r="G28" s="1679"/>
      <c r="H28" s="1679"/>
      <c r="I28" s="1679"/>
      <c r="J28" s="1679"/>
      <c r="K28" s="1679"/>
      <c r="L28" s="1679"/>
      <c r="M28" s="1679"/>
      <c r="N28" s="1679"/>
      <c r="O28" s="1679"/>
      <c r="P28" s="1679"/>
      <c r="Q28" s="1679"/>
      <c r="R28" s="1679"/>
      <c r="S28" s="1679"/>
      <c r="T28" s="1679"/>
      <c r="U28" s="1679"/>
      <c r="V28" s="1680"/>
      <c r="AR28" s="1141"/>
    </row>
    <row r="29" spans="1:44" s="27" customFormat="1" ht="19.5" customHeight="1" thickBot="1">
      <c r="A29" s="1035"/>
      <c r="B29" s="1188" t="s">
        <v>89</v>
      </c>
      <c r="C29" s="1189"/>
      <c r="D29" s="257">
        <v>2</v>
      </c>
      <c r="E29" s="257"/>
      <c r="F29" s="1190"/>
      <c r="G29" s="1213">
        <v>4.5</v>
      </c>
      <c r="H29" s="1191">
        <f>G29*30</f>
        <v>135</v>
      </c>
      <c r="I29" s="1192"/>
      <c r="J29" s="1192"/>
      <c r="K29" s="1192"/>
      <c r="L29" s="1192"/>
      <c r="M29" s="1193"/>
      <c r="N29" s="1194"/>
      <c r="O29" s="1195"/>
      <c r="P29" s="1195"/>
      <c r="Q29" s="1195"/>
      <c r="R29" s="1195"/>
      <c r="S29" s="1195"/>
      <c r="T29" s="1196"/>
      <c r="U29" s="1197"/>
      <c r="V29" s="1198"/>
      <c r="W29" s="27" t="s">
        <v>353</v>
      </c>
      <c r="AR29" s="1141" t="s">
        <v>459</v>
      </c>
    </row>
    <row r="30" spans="1:44" s="41" customFormat="1" ht="30" customHeight="1" thickBot="1">
      <c r="A30" s="1701" t="s">
        <v>119</v>
      </c>
      <c r="B30" s="1702"/>
      <c r="C30" s="104"/>
      <c r="D30" s="76"/>
      <c r="E30" s="76"/>
      <c r="F30" s="76"/>
      <c r="G30" s="1165">
        <f>G31+G32</f>
        <v>60</v>
      </c>
      <c r="H30" s="1023">
        <f aca="true" t="shared" si="4" ref="H30:V30">H31+H32</f>
        <v>1800</v>
      </c>
      <c r="I30" s="1166">
        <f t="shared" si="4"/>
        <v>873</v>
      </c>
      <c r="J30" s="1166">
        <f t="shared" si="4"/>
        <v>331</v>
      </c>
      <c r="K30" s="1166">
        <f t="shared" si="4"/>
        <v>99</v>
      </c>
      <c r="L30" s="1166">
        <f t="shared" si="4"/>
        <v>443</v>
      </c>
      <c r="M30" s="1165">
        <f t="shared" si="4"/>
        <v>792</v>
      </c>
      <c r="N30" s="1023">
        <f t="shared" si="4"/>
        <v>27</v>
      </c>
      <c r="O30" s="1166">
        <f t="shared" si="4"/>
        <v>26</v>
      </c>
      <c r="P30" s="1166">
        <f t="shared" si="4"/>
        <v>0</v>
      </c>
      <c r="Q30" s="1166">
        <f t="shared" si="4"/>
        <v>0</v>
      </c>
      <c r="R30" s="1166">
        <f t="shared" si="4"/>
        <v>0</v>
      </c>
      <c r="S30" s="1166">
        <f t="shared" si="4"/>
        <v>0</v>
      </c>
      <c r="T30" s="1166">
        <f t="shared" si="4"/>
        <v>0</v>
      </c>
      <c r="U30" s="1166">
        <f t="shared" si="4"/>
        <v>0</v>
      </c>
      <c r="V30" s="1165">
        <f t="shared" si="4"/>
        <v>0</v>
      </c>
      <c r="AR30" s="1206"/>
    </row>
    <row r="31" spans="1:44" s="41" customFormat="1" ht="19.5" customHeight="1" thickBot="1">
      <c r="A31" s="1921" t="s">
        <v>458</v>
      </c>
      <c r="B31" s="1942"/>
      <c r="C31" s="1199"/>
      <c r="D31" s="1124"/>
      <c r="E31" s="1125"/>
      <c r="F31" s="1125"/>
      <c r="G31" s="1214">
        <f>SUM(G10:G20)+G29</f>
        <v>51.5</v>
      </c>
      <c r="H31" s="1202">
        <f aca="true" t="shared" si="5" ref="H31:V31">SUM(H10:H20)+H29</f>
        <v>1545</v>
      </c>
      <c r="I31" s="1126">
        <f t="shared" si="5"/>
        <v>750</v>
      </c>
      <c r="J31" s="1126">
        <f t="shared" si="5"/>
        <v>269</v>
      </c>
      <c r="K31" s="1126">
        <f t="shared" si="5"/>
        <v>99</v>
      </c>
      <c r="L31" s="1126">
        <f t="shared" si="5"/>
        <v>382</v>
      </c>
      <c r="M31" s="1200">
        <f t="shared" si="5"/>
        <v>660</v>
      </c>
      <c r="N31" s="1202">
        <f t="shared" si="5"/>
        <v>26</v>
      </c>
      <c r="O31" s="1126">
        <f t="shared" si="5"/>
        <v>20</v>
      </c>
      <c r="P31" s="1126">
        <f t="shared" si="5"/>
        <v>0</v>
      </c>
      <c r="Q31" s="1126">
        <f t="shared" si="5"/>
        <v>0</v>
      </c>
      <c r="R31" s="1126">
        <f t="shared" si="5"/>
        <v>0</v>
      </c>
      <c r="S31" s="1126">
        <f t="shared" si="5"/>
        <v>0</v>
      </c>
      <c r="T31" s="1126">
        <f t="shared" si="5"/>
        <v>0</v>
      </c>
      <c r="U31" s="1126">
        <f t="shared" si="5"/>
        <v>0</v>
      </c>
      <c r="V31" s="1200">
        <f t="shared" si="5"/>
        <v>0</v>
      </c>
      <c r="W31" s="20"/>
      <c r="AR31" s="231"/>
    </row>
    <row r="32" spans="1:44" s="27" customFormat="1" ht="20.25" customHeight="1" thickBot="1">
      <c r="A32" s="1707" t="s">
        <v>382</v>
      </c>
      <c r="B32" s="1941"/>
      <c r="C32" s="104"/>
      <c r="D32" s="76"/>
      <c r="E32" s="76"/>
      <c r="F32" s="928"/>
      <c r="G32" s="1201">
        <f>SUM(G22:G23)+G27</f>
        <v>8.5</v>
      </c>
      <c r="H32" s="1204">
        <f aca="true" t="shared" si="6" ref="H32:V32">SUM(H22:H23)+H27</f>
        <v>255</v>
      </c>
      <c r="I32" s="1205">
        <f t="shared" si="6"/>
        <v>123</v>
      </c>
      <c r="J32" s="1205">
        <f t="shared" si="6"/>
        <v>62</v>
      </c>
      <c r="K32" s="1205">
        <f t="shared" si="6"/>
        <v>0</v>
      </c>
      <c r="L32" s="1205">
        <f t="shared" si="6"/>
        <v>61</v>
      </c>
      <c r="M32" s="1203">
        <f t="shared" si="6"/>
        <v>132</v>
      </c>
      <c r="N32" s="1204">
        <f t="shared" si="6"/>
        <v>1</v>
      </c>
      <c r="O32" s="1205">
        <f t="shared" si="6"/>
        <v>6</v>
      </c>
      <c r="P32" s="1205">
        <f t="shared" si="6"/>
        <v>0</v>
      </c>
      <c r="Q32" s="1205">
        <f t="shared" si="6"/>
        <v>0</v>
      </c>
      <c r="R32" s="1205">
        <f t="shared" si="6"/>
        <v>0</v>
      </c>
      <c r="S32" s="1205">
        <f t="shared" si="6"/>
        <v>0</v>
      </c>
      <c r="T32" s="1205">
        <f t="shared" si="6"/>
        <v>0</v>
      </c>
      <c r="U32" s="1205">
        <f t="shared" si="6"/>
        <v>0</v>
      </c>
      <c r="V32" s="1203">
        <f t="shared" si="6"/>
        <v>0</v>
      </c>
      <c r="W32" s="20">
        <f>G32*30</f>
        <v>255</v>
      </c>
      <c r="AR32" s="1141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1710" t="s">
        <v>374</v>
      </c>
      <c r="B35" s="1711"/>
      <c r="C35" s="1711"/>
      <c r="D35" s="1711"/>
      <c r="E35" s="1711"/>
      <c r="F35" s="1711"/>
      <c r="G35" s="1711"/>
      <c r="H35" s="1711"/>
      <c r="I35" s="1711"/>
      <c r="J35" s="1711"/>
      <c r="K35" s="1711"/>
      <c r="L35" s="1711"/>
      <c r="M35" s="1711"/>
      <c r="N35" s="1711"/>
      <c r="O35" s="1711"/>
      <c r="P35" s="1711"/>
      <c r="Q35" s="1711"/>
      <c r="R35" s="1711"/>
      <c r="S35" s="1711"/>
      <c r="T35" s="1711"/>
      <c r="U35" s="1711"/>
      <c r="V35" s="1712"/>
      <c r="AC35" s="298">
        <v>1</v>
      </c>
      <c r="AD35" s="163" t="s">
        <v>342</v>
      </c>
      <c r="AE35" s="163" t="s">
        <v>343</v>
      </c>
      <c r="AF35" s="163">
        <v>3</v>
      </c>
      <c r="AG35" s="163" t="s">
        <v>344</v>
      </c>
      <c r="AH35" s="163" t="s">
        <v>345</v>
      </c>
      <c r="AI35" s="163">
        <v>5</v>
      </c>
      <c r="AJ35" s="163" t="s">
        <v>346</v>
      </c>
      <c r="AK35" s="163" t="s">
        <v>347</v>
      </c>
      <c r="AL35" s="163">
        <v>7</v>
      </c>
      <c r="AM35" s="163" t="s">
        <v>348</v>
      </c>
      <c r="AN35" s="299" t="s">
        <v>349</v>
      </c>
      <c r="AR35" s="231"/>
    </row>
    <row r="36" spans="1:44" s="7" customFormat="1" ht="19.5" customHeight="1" thickBot="1">
      <c r="A36" s="1710" t="s">
        <v>383</v>
      </c>
      <c r="B36" s="1711"/>
      <c r="C36" s="1711"/>
      <c r="D36" s="1711"/>
      <c r="E36" s="1711"/>
      <c r="F36" s="1711"/>
      <c r="G36" s="1711"/>
      <c r="H36" s="1711"/>
      <c r="I36" s="1711"/>
      <c r="J36" s="1711"/>
      <c r="K36" s="1711"/>
      <c r="L36" s="1711"/>
      <c r="M36" s="1711"/>
      <c r="N36" s="1711"/>
      <c r="O36" s="1711"/>
      <c r="P36" s="1711"/>
      <c r="Q36" s="1711"/>
      <c r="R36" s="1711"/>
      <c r="S36" s="1711"/>
      <c r="T36" s="1711"/>
      <c r="U36" s="1711"/>
      <c r="V36" s="1712"/>
      <c r="AC36" s="907"/>
      <c r="AD36" s="907"/>
      <c r="AE36" s="907"/>
      <c r="AF36" s="907"/>
      <c r="AG36" s="907"/>
      <c r="AH36" s="907"/>
      <c r="AI36" s="907"/>
      <c r="AJ36" s="907"/>
      <c r="AK36" s="907"/>
      <c r="AL36" s="907"/>
      <c r="AM36" s="907"/>
      <c r="AN36" s="907"/>
      <c r="AR36" s="231"/>
    </row>
    <row r="37" spans="1:44" s="20" customFormat="1" ht="19.5" customHeight="1">
      <c r="A37" s="77"/>
      <c r="B37" s="848" t="s">
        <v>412</v>
      </c>
      <c r="C37" s="168">
        <v>1</v>
      </c>
      <c r="D37" s="16"/>
      <c r="E37" s="16"/>
      <c r="F37" s="988"/>
      <c r="G37" s="1207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35"/>
      <c r="B38" s="850" t="s">
        <v>58</v>
      </c>
      <c r="C38" s="942"/>
      <c r="D38" s="55" t="s">
        <v>22</v>
      </c>
      <c r="E38" s="55"/>
      <c r="F38" s="865"/>
      <c r="G38" s="1208">
        <v>4</v>
      </c>
      <c r="H38" s="951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683"/>
      <c r="AD38" s="1667"/>
      <c r="AE38" s="1667"/>
      <c r="AF38" s="1667"/>
      <c r="AG38" s="1667"/>
      <c r="AH38" s="1667"/>
      <c r="AI38" s="1667"/>
      <c r="AJ38" s="1667"/>
      <c r="AK38" s="1667"/>
      <c r="AL38" s="1667"/>
      <c r="AM38" s="1667"/>
      <c r="AN38" s="1697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7"/>
      <c r="G39" s="1209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361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2" t="s">
        <v>22</v>
      </c>
      <c r="D40" s="55"/>
      <c r="E40" s="55"/>
      <c r="F40" s="865"/>
      <c r="G40" s="1208">
        <v>6</v>
      </c>
      <c r="H40" s="951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227</v>
      </c>
      <c r="C41" s="173">
        <v>1</v>
      </c>
      <c r="D41" s="60"/>
      <c r="E41" s="60"/>
      <c r="F41" s="577"/>
      <c r="G41" s="1208">
        <v>6</v>
      </c>
      <c r="H41" s="951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363</v>
      </c>
      <c r="AR41" s="231"/>
    </row>
    <row r="42" spans="1:44" s="979" customFormat="1" ht="19.5" customHeight="1" thickBot="1">
      <c r="A42" s="606"/>
      <c r="B42" s="999" t="s">
        <v>41</v>
      </c>
      <c r="C42" s="1000"/>
      <c r="D42" s="80">
        <v>1</v>
      </c>
      <c r="E42" s="128"/>
      <c r="F42" s="990"/>
      <c r="G42" s="1210">
        <v>3</v>
      </c>
      <c r="H42" s="949">
        <f t="shared" si="7"/>
        <v>90</v>
      </c>
      <c r="I42" s="1002">
        <f>SUM($J42:$L42)</f>
        <v>60</v>
      </c>
      <c r="J42" s="626">
        <v>8</v>
      </c>
      <c r="K42" s="626"/>
      <c r="L42" s="626">
        <v>52</v>
      </c>
      <c r="M42" s="1003">
        <f t="shared" si="8"/>
        <v>30</v>
      </c>
      <c r="N42" s="87">
        <v>4</v>
      </c>
      <c r="O42" s="80"/>
      <c r="P42" s="80"/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701" t="s">
        <v>385</v>
      </c>
      <c r="B43" s="1702"/>
      <c r="C43" s="1702"/>
      <c r="D43" s="1702"/>
      <c r="E43" s="1702"/>
      <c r="F43" s="1702"/>
      <c r="G43" s="1702"/>
      <c r="H43" s="1867"/>
      <c r="I43" s="1867"/>
      <c r="J43" s="1867"/>
      <c r="K43" s="1867"/>
      <c r="L43" s="1867"/>
      <c r="M43" s="1867"/>
      <c r="N43" s="1867"/>
      <c r="O43" s="1867"/>
      <c r="P43" s="1867"/>
      <c r="Q43" s="1867"/>
      <c r="R43" s="1867"/>
      <c r="S43" s="1867"/>
      <c r="T43" s="1867"/>
      <c r="U43" s="1867"/>
      <c r="V43" s="1940"/>
      <c r="W43" s="906"/>
      <c r="X43" s="580"/>
      <c r="Y43" s="580"/>
      <c r="Z43" s="580"/>
      <c r="AR43" s="231"/>
    </row>
    <row r="44" spans="1:44" s="979" customFormat="1" ht="19.5" customHeight="1" thickBot="1">
      <c r="A44" s="141"/>
      <c r="B44" s="940" t="s">
        <v>468</v>
      </c>
      <c r="C44" s="943"/>
      <c r="D44" s="888" t="s">
        <v>22</v>
      </c>
      <c r="E44" s="888"/>
      <c r="F44" s="870"/>
      <c r="G44" s="1211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7"/>
      <c r="X44" s="978"/>
      <c r="Y44" s="978"/>
      <c r="Z44" s="978"/>
      <c r="AR44" s="1142"/>
    </row>
    <row r="45" spans="1:44" s="27" customFormat="1" ht="19.5" customHeight="1" thickBot="1">
      <c r="A45" s="1734" t="s">
        <v>378</v>
      </c>
      <c r="B45" s="1735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7"/>
      <c r="W45" s="877"/>
      <c r="X45" s="292"/>
      <c r="Y45" s="292"/>
      <c r="Z45" s="292"/>
      <c r="AR45" s="1141"/>
    </row>
    <row r="46" spans="1:44" s="27" customFormat="1" ht="19.5" customHeight="1" thickBot="1">
      <c r="A46" s="1734" t="s">
        <v>384</v>
      </c>
      <c r="B46" s="1735"/>
      <c r="C46" s="1735"/>
      <c r="D46" s="1735"/>
      <c r="E46" s="1735"/>
      <c r="F46" s="1735"/>
      <c r="G46" s="1735"/>
      <c r="H46" s="1735"/>
      <c r="I46" s="1735"/>
      <c r="J46" s="1735"/>
      <c r="K46" s="1735"/>
      <c r="L46" s="1735"/>
      <c r="M46" s="1735"/>
      <c r="N46" s="1735"/>
      <c r="O46" s="1735"/>
      <c r="P46" s="1735"/>
      <c r="Q46" s="1735"/>
      <c r="R46" s="1735"/>
      <c r="S46" s="1735"/>
      <c r="T46" s="1735"/>
      <c r="U46" s="1735"/>
      <c r="V46" s="1737"/>
      <c r="W46" s="877"/>
      <c r="X46" s="292"/>
      <c r="Y46" s="292"/>
      <c r="Z46" s="292"/>
      <c r="AR46" s="1141"/>
    </row>
    <row r="47" spans="1:44" s="903" customFormat="1" ht="19.5" customHeight="1" thickBot="1">
      <c r="A47" s="1943" t="s">
        <v>386</v>
      </c>
      <c r="B47" s="1944"/>
      <c r="C47" s="1944"/>
      <c r="D47" s="1944"/>
      <c r="E47" s="1944"/>
      <c r="F47" s="1944"/>
      <c r="G47" s="1944"/>
      <c r="H47" s="1944"/>
      <c r="I47" s="1944"/>
      <c r="J47" s="1944"/>
      <c r="K47" s="1944"/>
      <c r="L47" s="1944"/>
      <c r="M47" s="1944"/>
      <c r="N47" s="1944"/>
      <c r="O47" s="1944"/>
      <c r="P47" s="1944"/>
      <c r="Q47" s="1944"/>
      <c r="R47" s="1944"/>
      <c r="S47" s="1944"/>
      <c r="T47" s="1944"/>
      <c r="U47" s="1944"/>
      <c r="V47" s="1947"/>
      <c r="AR47" s="231"/>
    </row>
    <row r="48" spans="1:44" s="27" customFormat="1" ht="19.5" customHeight="1" thickBot="1">
      <c r="A48" s="1678" t="s">
        <v>202</v>
      </c>
      <c r="B48" s="1679"/>
      <c r="C48" s="1679"/>
      <c r="D48" s="1679"/>
      <c r="E48" s="1679"/>
      <c r="F48" s="1679"/>
      <c r="G48" s="1679"/>
      <c r="H48" s="1679"/>
      <c r="I48" s="1679"/>
      <c r="J48" s="1679"/>
      <c r="K48" s="1679"/>
      <c r="L48" s="1679"/>
      <c r="M48" s="1679"/>
      <c r="N48" s="1679"/>
      <c r="O48" s="1679"/>
      <c r="P48" s="1679"/>
      <c r="Q48" s="1679"/>
      <c r="R48" s="1679"/>
      <c r="S48" s="1679"/>
      <c r="T48" s="1679"/>
      <c r="U48" s="1679"/>
      <c r="V48" s="1680"/>
      <c r="AR48" s="1141"/>
    </row>
    <row r="49" spans="1:44" s="41" customFormat="1" ht="30" customHeight="1" thickBot="1">
      <c r="A49" s="1701" t="s">
        <v>119</v>
      </c>
      <c r="B49" s="1702"/>
      <c r="C49" s="104"/>
      <c r="D49" s="76"/>
      <c r="E49" s="76"/>
      <c r="F49" s="76"/>
      <c r="G49" s="1165">
        <f>G50+G51</f>
        <v>27</v>
      </c>
      <c r="H49" s="1165">
        <f aca="true" t="shared" si="10" ref="H49:V49">H50+H51</f>
        <v>810</v>
      </c>
      <c r="I49" s="1165">
        <f t="shared" si="10"/>
        <v>405</v>
      </c>
      <c r="J49" s="1165">
        <f t="shared" si="10"/>
        <v>151</v>
      </c>
      <c r="K49" s="1165">
        <f t="shared" si="10"/>
        <v>45</v>
      </c>
      <c r="L49" s="1165">
        <f t="shared" si="10"/>
        <v>209</v>
      </c>
      <c r="M49" s="1165">
        <f t="shared" si="10"/>
        <v>405</v>
      </c>
      <c r="N49" s="1165">
        <f t="shared" si="10"/>
        <v>28</v>
      </c>
      <c r="O49" s="1165">
        <f t="shared" si="10"/>
        <v>0</v>
      </c>
      <c r="P49" s="1165">
        <f t="shared" si="10"/>
        <v>0</v>
      </c>
      <c r="Q49" s="1165">
        <f t="shared" si="10"/>
        <v>0</v>
      </c>
      <c r="R49" s="1165">
        <f t="shared" si="10"/>
        <v>0</v>
      </c>
      <c r="S49" s="1165">
        <f t="shared" si="10"/>
        <v>0</v>
      </c>
      <c r="T49" s="1165">
        <f t="shared" si="10"/>
        <v>0</v>
      </c>
      <c r="U49" s="1165">
        <f t="shared" si="10"/>
        <v>0</v>
      </c>
      <c r="V49" s="1165">
        <f t="shared" si="10"/>
        <v>0</v>
      </c>
      <c r="AR49" s="1206"/>
    </row>
    <row r="50" spans="1:44" s="41" customFormat="1" ht="19.5" customHeight="1" thickBot="1">
      <c r="A50" s="1921" t="s">
        <v>458</v>
      </c>
      <c r="B50" s="1942"/>
      <c r="C50" s="1199"/>
      <c r="D50" s="1124"/>
      <c r="E50" s="1125"/>
      <c r="F50" s="1125"/>
      <c r="G50" s="1214">
        <f aca="true" t="shared" si="11" ref="G50:V50">SUM(G37:G42)</f>
        <v>26</v>
      </c>
      <c r="H50" s="1200">
        <f t="shared" si="11"/>
        <v>780</v>
      </c>
      <c r="I50" s="1200">
        <f t="shared" si="11"/>
        <v>390</v>
      </c>
      <c r="J50" s="1200">
        <f t="shared" si="11"/>
        <v>143</v>
      </c>
      <c r="K50" s="1200">
        <f t="shared" si="11"/>
        <v>45</v>
      </c>
      <c r="L50" s="1200">
        <f t="shared" si="11"/>
        <v>202</v>
      </c>
      <c r="M50" s="1200">
        <f t="shared" si="11"/>
        <v>390</v>
      </c>
      <c r="N50" s="1200">
        <f t="shared" si="11"/>
        <v>27</v>
      </c>
      <c r="O50" s="1200">
        <f t="shared" si="11"/>
        <v>0</v>
      </c>
      <c r="P50" s="1200">
        <f t="shared" si="11"/>
        <v>0</v>
      </c>
      <c r="Q50" s="1200">
        <f t="shared" si="11"/>
        <v>0</v>
      </c>
      <c r="R50" s="1200">
        <f t="shared" si="11"/>
        <v>0</v>
      </c>
      <c r="S50" s="1200">
        <f t="shared" si="11"/>
        <v>0</v>
      </c>
      <c r="T50" s="1200">
        <f t="shared" si="11"/>
        <v>0</v>
      </c>
      <c r="U50" s="1200">
        <f t="shared" si="11"/>
        <v>0</v>
      </c>
      <c r="V50" s="1200">
        <f t="shared" si="11"/>
        <v>0</v>
      </c>
      <c r="W50" s="20"/>
      <c r="AR50" s="231"/>
    </row>
    <row r="51" spans="1:44" s="27" customFormat="1" ht="20.25" customHeight="1" thickBot="1">
      <c r="A51" s="1707" t="s">
        <v>382</v>
      </c>
      <c r="B51" s="1941"/>
      <c r="C51" s="104"/>
      <c r="D51" s="76"/>
      <c r="E51" s="76"/>
      <c r="F51" s="928"/>
      <c r="G51" s="1201">
        <f aca="true" t="shared" si="12" ref="G51:V51">SUM(G44:G44)</f>
        <v>1</v>
      </c>
      <c r="H51" s="1203">
        <f t="shared" si="12"/>
        <v>30</v>
      </c>
      <c r="I51" s="1203">
        <f t="shared" si="12"/>
        <v>15</v>
      </c>
      <c r="J51" s="1203">
        <f t="shared" si="12"/>
        <v>8</v>
      </c>
      <c r="K51" s="1203">
        <f t="shared" si="12"/>
        <v>0</v>
      </c>
      <c r="L51" s="1203">
        <f t="shared" si="12"/>
        <v>7</v>
      </c>
      <c r="M51" s="1203">
        <f t="shared" si="12"/>
        <v>15</v>
      </c>
      <c r="N51" s="1203">
        <f t="shared" si="12"/>
        <v>1</v>
      </c>
      <c r="O51" s="1203">
        <f t="shared" si="12"/>
        <v>0</v>
      </c>
      <c r="P51" s="1203">
        <f t="shared" si="12"/>
        <v>0</v>
      </c>
      <c r="Q51" s="1203">
        <f t="shared" si="12"/>
        <v>0</v>
      </c>
      <c r="R51" s="1203">
        <f t="shared" si="12"/>
        <v>0</v>
      </c>
      <c r="S51" s="1203">
        <f t="shared" si="12"/>
        <v>0</v>
      </c>
      <c r="T51" s="1203">
        <f t="shared" si="12"/>
        <v>0</v>
      </c>
      <c r="U51" s="1203">
        <f t="shared" si="12"/>
        <v>0</v>
      </c>
      <c r="V51" s="1203">
        <f t="shared" si="12"/>
        <v>0</v>
      </c>
      <c r="W51" s="20">
        <f>G51*30</f>
        <v>30</v>
      </c>
      <c r="AR51" s="1141"/>
    </row>
    <row r="52" ht="60.75" customHeight="1"/>
    <row r="53" ht="72" customHeight="1" thickBot="1"/>
    <row r="54" spans="1:22" ht="19.5" thickBot="1">
      <c r="A54" s="1710" t="s">
        <v>374</v>
      </c>
      <c r="B54" s="1711"/>
      <c r="C54" s="1711"/>
      <c r="D54" s="1711"/>
      <c r="E54" s="1711"/>
      <c r="F54" s="1711"/>
      <c r="G54" s="1711"/>
      <c r="H54" s="1711"/>
      <c r="I54" s="1711"/>
      <c r="J54" s="1711"/>
      <c r="K54" s="1711"/>
      <c r="L54" s="1711"/>
      <c r="M54" s="1711"/>
      <c r="N54" s="1711"/>
      <c r="O54" s="1711"/>
      <c r="P54" s="1711"/>
      <c r="Q54" s="1711"/>
      <c r="R54" s="1711"/>
      <c r="S54" s="1711"/>
      <c r="T54" s="1711"/>
      <c r="U54" s="1711"/>
      <c r="V54" s="1712"/>
    </row>
    <row r="55" spans="1:22" ht="19.5" thickBot="1">
      <c r="A55" s="1710" t="s">
        <v>383</v>
      </c>
      <c r="B55" s="1711"/>
      <c r="C55" s="1711"/>
      <c r="D55" s="1711"/>
      <c r="E55" s="1711"/>
      <c r="F55" s="1711"/>
      <c r="G55" s="1711"/>
      <c r="H55" s="1711"/>
      <c r="I55" s="1711"/>
      <c r="J55" s="1711"/>
      <c r="K55" s="1711"/>
      <c r="L55" s="1711"/>
      <c r="M55" s="1711"/>
      <c r="N55" s="1711"/>
      <c r="O55" s="1711"/>
      <c r="P55" s="1711"/>
      <c r="Q55" s="1711"/>
      <c r="R55" s="1711"/>
      <c r="S55" s="1711"/>
      <c r="T55" s="1711"/>
      <c r="U55" s="1711"/>
      <c r="V55" s="1712"/>
    </row>
    <row r="56" spans="1:22" ht="18.75">
      <c r="A56" s="77"/>
      <c r="B56" s="848" t="s">
        <v>36</v>
      </c>
      <c r="C56" s="168"/>
      <c r="D56" s="21">
        <v>2</v>
      </c>
      <c r="E56" s="21"/>
      <c r="F56" s="987"/>
      <c r="G56" s="1209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2" t="s">
        <v>23</v>
      </c>
      <c r="D57" s="55"/>
      <c r="E57" s="55"/>
      <c r="F57" s="865"/>
      <c r="G57" s="1208">
        <v>4</v>
      </c>
      <c r="H57" s="951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227</v>
      </c>
      <c r="C58" s="173">
        <v>2</v>
      </c>
      <c r="D58" s="60"/>
      <c r="E58" s="60"/>
      <c r="F58" s="577"/>
      <c r="G58" s="1208">
        <v>6</v>
      </c>
      <c r="H58" s="951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4">
        <v>2</v>
      </c>
      <c r="D59" s="239"/>
      <c r="E59" s="239"/>
      <c r="F59" s="990"/>
      <c r="G59" s="1208">
        <v>6</v>
      </c>
      <c r="H59" s="951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9" t="s">
        <v>41</v>
      </c>
      <c r="C60" s="1000"/>
      <c r="D60" s="21">
        <v>2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>
        <v>4</v>
      </c>
      <c r="P60" s="80"/>
      <c r="Q60" s="80"/>
      <c r="R60" s="984"/>
      <c r="S60" s="984"/>
      <c r="T60" s="984"/>
      <c r="U60" s="984"/>
      <c r="V60" s="573"/>
    </row>
    <row r="61" spans="1:22" ht="19.5" thickBot="1">
      <c r="A61" s="1701" t="s">
        <v>385</v>
      </c>
      <c r="B61" s="1702"/>
      <c r="C61" s="1702"/>
      <c r="D61" s="1702"/>
      <c r="E61" s="1702"/>
      <c r="F61" s="1702"/>
      <c r="G61" s="1702"/>
      <c r="H61" s="1867"/>
      <c r="I61" s="1867"/>
      <c r="J61" s="1867"/>
      <c r="K61" s="1867"/>
      <c r="L61" s="1867"/>
      <c r="M61" s="1867"/>
      <c r="N61" s="1867"/>
      <c r="O61" s="1867"/>
      <c r="P61" s="1867"/>
      <c r="Q61" s="1867"/>
      <c r="R61" s="1867"/>
      <c r="S61" s="1867"/>
      <c r="T61" s="1867"/>
      <c r="U61" s="1867"/>
      <c r="V61" s="1940"/>
    </row>
    <row r="62" spans="1:22" ht="39" customHeight="1" thickBot="1">
      <c r="A62" s="944"/>
      <c r="B62" s="880" t="s">
        <v>486</v>
      </c>
      <c r="C62" s="852"/>
      <c r="D62" s="29" t="s">
        <v>23</v>
      </c>
      <c r="E62" s="29"/>
      <c r="F62" s="881"/>
      <c r="G62" s="1210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8"/>
    </row>
    <row r="63" spans="1:22" ht="19.5" thickBot="1">
      <c r="A63" s="1734" t="s">
        <v>378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</row>
    <row r="64" spans="1:22" ht="19.5" thickBot="1">
      <c r="A64" s="1734" t="s">
        <v>384</v>
      </c>
      <c r="B64" s="1735"/>
      <c r="C64" s="1735"/>
      <c r="D64" s="1735"/>
      <c r="E64" s="1735"/>
      <c r="F64" s="1735"/>
      <c r="G64" s="1735"/>
      <c r="H64" s="1735"/>
      <c r="I64" s="1735"/>
      <c r="J64" s="1735"/>
      <c r="K64" s="1735"/>
      <c r="L64" s="1735"/>
      <c r="M64" s="1735"/>
      <c r="N64" s="1735"/>
      <c r="O64" s="1735"/>
      <c r="P64" s="1735"/>
      <c r="Q64" s="1735"/>
      <c r="R64" s="1735"/>
      <c r="S64" s="1735"/>
      <c r="T64" s="1735"/>
      <c r="U64" s="1735"/>
      <c r="V64" s="1737"/>
    </row>
    <row r="65" spans="1:22" ht="19.5" thickBot="1">
      <c r="A65" s="1943" t="s">
        <v>386</v>
      </c>
      <c r="B65" s="1944"/>
      <c r="C65" s="1944"/>
      <c r="D65" s="1944"/>
      <c r="E65" s="1944"/>
      <c r="F65" s="1944"/>
      <c r="G65" s="1944"/>
      <c r="H65" s="1945"/>
      <c r="I65" s="1945"/>
      <c r="J65" s="1945"/>
      <c r="K65" s="1945"/>
      <c r="L65" s="1945"/>
      <c r="M65" s="1945"/>
      <c r="N65" s="1945"/>
      <c r="O65" s="1945"/>
      <c r="P65" s="1945"/>
      <c r="Q65" s="1945"/>
      <c r="R65" s="1945"/>
      <c r="S65" s="1945"/>
      <c r="T65" s="1945"/>
      <c r="U65" s="1945"/>
      <c r="V65" s="1946"/>
    </row>
    <row r="66" spans="1:22" ht="38.25" thickBot="1">
      <c r="A66" s="1162"/>
      <c r="B66" s="1238" t="s">
        <v>469</v>
      </c>
      <c r="C66" s="315"/>
      <c r="D66" s="936" t="s">
        <v>23</v>
      </c>
      <c r="E66" s="936"/>
      <c r="F66" s="959"/>
      <c r="G66" s="1212">
        <v>3.5</v>
      </c>
      <c r="H66" s="1184">
        <f>G66*30</f>
        <v>105</v>
      </c>
      <c r="I66" s="1185">
        <f>J66+K66+L66</f>
        <v>54</v>
      </c>
      <c r="J66" s="270">
        <v>18</v>
      </c>
      <c r="K66" s="1186"/>
      <c r="L66" s="1186">
        <v>36</v>
      </c>
      <c r="M66" s="1163">
        <f>H66-I66</f>
        <v>51</v>
      </c>
      <c r="N66" s="960"/>
      <c r="O66" s="946">
        <v>3</v>
      </c>
      <c r="P66" s="961"/>
      <c r="Q66" s="961"/>
      <c r="R66" s="961"/>
      <c r="S66" s="961"/>
      <c r="T66" s="961"/>
      <c r="U66" s="961"/>
      <c r="V66" s="1187"/>
    </row>
    <row r="67" spans="1:22" ht="19.5" thickBot="1">
      <c r="A67" s="1678" t="s">
        <v>202</v>
      </c>
      <c r="B67" s="1679"/>
      <c r="C67" s="1679"/>
      <c r="D67" s="1679"/>
      <c r="E67" s="1679"/>
      <c r="F67" s="1679"/>
      <c r="G67" s="1679"/>
      <c r="H67" s="1679"/>
      <c r="I67" s="1679"/>
      <c r="J67" s="1679"/>
      <c r="K67" s="1679"/>
      <c r="L67" s="1679"/>
      <c r="M67" s="1679"/>
      <c r="N67" s="1679"/>
      <c r="O67" s="1679"/>
      <c r="P67" s="1679"/>
      <c r="Q67" s="1679"/>
      <c r="R67" s="1679"/>
      <c r="S67" s="1679"/>
      <c r="T67" s="1679"/>
      <c r="U67" s="1679"/>
      <c r="V67" s="1680"/>
    </row>
    <row r="68" spans="1:22" ht="20.25" thickBot="1">
      <c r="A68" s="1035"/>
      <c r="B68" s="1188" t="s">
        <v>89</v>
      </c>
      <c r="C68" s="1189"/>
      <c r="D68" s="257">
        <v>2</v>
      </c>
      <c r="E68" s="257"/>
      <c r="F68" s="1190"/>
      <c r="G68" s="1213">
        <v>4.5</v>
      </c>
      <c r="H68" s="1191">
        <f>G68*30</f>
        <v>135</v>
      </c>
      <c r="I68" s="1192"/>
      <c r="J68" s="1192"/>
      <c r="K68" s="1192"/>
      <c r="L68" s="1192"/>
      <c r="M68" s="1193"/>
      <c r="N68" s="1194"/>
      <c r="O68" s="1195"/>
      <c r="P68" s="1195"/>
      <c r="Q68" s="1195"/>
      <c r="R68" s="1195"/>
      <c r="S68" s="1195"/>
      <c r="T68" s="1196"/>
      <c r="U68" s="1197"/>
      <c r="V68" s="1198"/>
    </row>
    <row r="69" spans="1:22" ht="19.5" thickBot="1">
      <c r="A69" s="1701" t="s">
        <v>119</v>
      </c>
      <c r="B69" s="1702"/>
      <c r="C69" s="104"/>
      <c r="D69" s="76"/>
      <c r="E69" s="76"/>
      <c r="F69" s="76"/>
      <c r="G69" s="1165">
        <f aca="true" t="shared" si="13" ref="G69:V69">G70+G71</f>
        <v>33</v>
      </c>
      <c r="H69" s="1023">
        <f t="shared" si="13"/>
        <v>990</v>
      </c>
      <c r="I69" s="1166">
        <f t="shared" si="13"/>
        <v>468</v>
      </c>
      <c r="J69" s="1166">
        <f t="shared" si="13"/>
        <v>180</v>
      </c>
      <c r="K69" s="1166">
        <f t="shared" si="13"/>
        <v>54</v>
      </c>
      <c r="L69" s="1166">
        <f t="shared" si="13"/>
        <v>234</v>
      </c>
      <c r="M69" s="1165">
        <f t="shared" si="13"/>
        <v>387</v>
      </c>
      <c r="N69" s="1023">
        <f t="shared" si="13"/>
        <v>0</v>
      </c>
      <c r="O69" s="1166">
        <f t="shared" si="13"/>
        <v>26</v>
      </c>
      <c r="P69" s="1166">
        <f t="shared" si="13"/>
        <v>0</v>
      </c>
      <c r="Q69" s="1166">
        <f t="shared" si="13"/>
        <v>0</v>
      </c>
      <c r="R69" s="1166">
        <f t="shared" si="13"/>
        <v>0</v>
      </c>
      <c r="S69" s="1166">
        <f t="shared" si="13"/>
        <v>0</v>
      </c>
      <c r="T69" s="1166">
        <f t="shared" si="13"/>
        <v>0</v>
      </c>
      <c r="U69" s="1166">
        <f t="shared" si="13"/>
        <v>0</v>
      </c>
      <c r="V69" s="1165">
        <f t="shared" si="13"/>
        <v>0</v>
      </c>
    </row>
    <row r="70" spans="1:22" ht="19.5" thickBot="1">
      <c r="A70" s="1921" t="s">
        <v>458</v>
      </c>
      <c r="B70" s="1942"/>
      <c r="C70" s="1199"/>
      <c r="D70" s="1124"/>
      <c r="E70" s="1125"/>
      <c r="F70" s="1125"/>
      <c r="G70" s="1214">
        <f aca="true" t="shared" si="14" ref="G70:V70">SUM(G56:G60)+G68</f>
        <v>25.5</v>
      </c>
      <c r="H70" s="1202">
        <f t="shared" si="14"/>
        <v>765</v>
      </c>
      <c r="I70" s="1126">
        <f t="shared" si="14"/>
        <v>360</v>
      </c>
      <c r="J70" s="1126">
        <f t="shared" si="14"/>
        <v>126</v>
      </c>
      <c r="K70" s="1126">
        <f t="shared" si="14"/>
        <v>54</v>
      </c>
      <c r="L70" s="1126">
        <f t="shared" si="14"/>
        <v>180</v>
      </c>
      <c r="M70" s="1200">
        <f t="shared" si="14"/>
        <v>270</v>
      </c>
      <c r="N70" s="1202">
        <f t="shared" si="14"/>
        <v>0</v>
      </c>
      <c r="O70" s="1126">
        <f t="shared" si="14"/>
        <v>20</v>
      </c>
      <c r="P70" s="1126">
        <f t="shared" si="14"/>
        <v>0</v>
      </c>
      <c r="Q70" s="1126">
        <f t="shared" si="14"/>
        <v>0</v>
      </c>
      <c r="R70" s="1126">
        <f t="shared" si="14"/>
        <v>0</v>
      </c>
      <c r="S70" s="1126">
        <f t="shared" si="14"/>
        <v>0</v>
      </c>
      <c r="T70" s="1126">
        <f t="shared" si="14"/>
        <v>0</v>
      </c>
      <c r="U70" s="1126">
        <f t="shared" si="14"/>
        <v>0</v>
      </c>
      <c r="V70" s="1200">
        <f t="shared" si="14"/>
        <v>0</v>
      </c>
    </row>
    <row r="71" spans="1:22" ht="19.5" thickBot="1">
      <c r="A71" s="1707" t="s">
        <v>382</v>
      </c>
      <c r="B71" s="1941"/>
      <c r="C71" s="104"/>
      <c r="D71" s="76"/>
      <c r="E71" s="76"/>
      <c r="F71" s="928"/>
      <c r="G71" s="1201">
        <f aca="true" t="shared" si="15" ref="G71:V71">SUM(G62:G62)+G66</f>
        <v>7.5</v>
      </c>
      <c r="H71" s="1204">
        <f t="shared" si="15"/>
        <v>225</v>
      </c>
      <c r="I71" s="1205">
        <f t="shared" si="15"/>
        <v>108</v>
      </c>
      <c r="J71" s="1205">
        <f t="shared" si="15"/>
        <v>54</v>
      </c>
      <c r="K71" s="1205">
        <f t="shared" si="15"/>
        <v>0</v>
      </c>
      <c r="L71" s="1205">
        <f t="shared" si="15"/>
        <v>54</v>
      </c>
      <c r="M71" s="1203">
        <f t="shared" si="15"/>
        <v>117</v>
      </c>
      <c r="N71" s="1204">
        <f t="shared" si="15"/>
        <v>0</v>
      </c>
      <c r="O71" s="1205">
        <f t="shared" si="15"/>
        <v>6</v>
      </c>
      <c r="P71" s="1205">
        <f t="shared" si="15"/>
        <v>0</v>
      </c>
      <c r="Q71" s="1205">
        <f t="shared" si="15"/>
        <v>0</v>
      </c>
      <c r="R71" s="1205">
        <f t="shared" si="15"/>
        <v>0</v>
      </c>
      <c r="S71" s="1205">
        <f t="shared" si="15"/>
        <v>0</v>
      </c>
      <c r="T71" s="1205">
        <f t="shared" si="15"/>
        <v>0</v>
      </c>
      <c r="U71" s="1205">
        <f t="shared" si="15"/>
        <v>0</v>
      </c>
      <c r="V71" s="1203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42" customWidth="1"/>
    <col min="45" max="16384" width="9.125" style="5" customWidth="1"/>
  </cols>
  <sheetData>
    <row r="1" spans="1:44" s="7" customFormat="1" ht="19.5" customHeight="1" thickBot="1">
      <c r="A1" s="1748" t="s">
        <v>431</v>
      </c>
      <c r="B1" s="1748"/>
      <c r="C1" s="1748"/>
      <c r="D1" s="1748"/>
      <c r="E1" s="1748"/>
      <c r="F1" s="1748"/>
      <c r="G1" s="1748"/>
      <c r="H1" s="1748"/>
      <c r="I1" s="1748"/>
      <c r="J1" s="1748"/>
      <c r="K1" s="1748"/>
      <c r="L1" s="1748"/>
      <c r="M1" s="1748"/>
      <c r="N1" s="1748"/>
      <c r="O1" s="1748"/>
      <c r="P1" s="1748"/>
      <c r="Q1" s="1748"/>
      <c r="R1" s="1748"/>
      <c r="S1" s="1748"/>
      <c r="T1" s="1748"/>
      <c r="U1" s="1748"/>
      <c r="V1" s="1748"/>
      <c r="AR1" s="231"/>
    </row>
    <row r="2" spans="1:44" s="7" customFormat="1" ht="19.5" customHeight="1" thickBot="1">
      <c r="A2" s="1763" t="s">
        <v>25</v>
      </c>
      <c r="B2" s="1794" t="s">
        <v>26</v>
      </c>
      <c r="C2" s="1766" t="s">
        <v>373</v>
      </c>
      <c r="D2" s="1767"/>
      <c r="E2" s="1767"/>
      <c r="F2" s="1768"/>
      <c r="G2" s="1936" t="s">
        <v>27</v>
      </c>
      <c r="H2" s="1756" t="s">
        <v>148</v>
      </c>
      <c r="I2" s="1756"/>
      <c r="J2" s="1756"/>
      <c r="K2" s="1756"/>
      <c r="L2" s="1756"/>
      <c r="M2" s="1757"/>
      <c r="N2" s="1800" t="s">
        <v>350</v>
      </c>
      <c r="O2" s="1801"/>
      <c r="P2" s="1801"/>
      <c r="Q2" s="1801"/>
      <c r="R2" s="1801"/>
      <c r="S2" s="1801"/>
      <c r="T2" s="1801"/>
      <c r="U2" s="1801"/>
      <c r="V2" s="1802"/>
      <c r="AR2" s="231"/>
    </row>
    <row r="3" spans="1:44" s="7" customFormat="1" ht="19.5" customHeight="1">
      <c r="A3" s="1764"/>
      <c r="B3" s="1754"/>
      <c r="C3" s="1769"/>
      <c r="D3" s="1770"/>
      <c r="E3" s="1770"/>
      <c r="F3" s="1771"/>
      <c r="G3" s="1937"/>
      <c r="H3" s="1721" t="s">
        <v>28</v>
      </c>
      <c r="I3" s="1754" t="s">
        <v>149</v>
      </c>
      <c r="J3" s="1772"/>
      <c r="K3" s="1772"/>
      <c r="L3" s="1772"/>
      <c r="M3" s="1749" t="s">
        <v>29</v>
      </c>
      <c r="N3" s="1803" t="s">
        <v>32</v>
      </c>
      <c r="O3" s="1804"/>
      <c r="P3" s="1804" t="s">
        <v>33</v>
      </c>
      <c r="Q3" s="1804"/>
      <c r="R3" s="1804" t="s">
        <v>34</v>
      </c>
      <c r="S3" s="1804"/>
      <c r="T3" s="1804" t="s">
        <v>35</v>
      </c>
      <c r="U3" s="1804"/>
      <c r="V3" s="1807"/>
      <c r="AR3" s="231"/>
    </row>
    <row r="4" spans="1:44" s="7" customFormat="1" ht="19.5" customHeight="1">
      <c r="A4" s="1764"/>
      <c r="B4" s="1754"/>
      <c r="C4" s="1713" t="s">
        <v>142</v>
      </c>
      <c r="D4" s="1713" t="s">
        <v>143</v>
      </c>
      <c r="E4" s="1761" t="s">
        <v>145</v>
      </c>
      <c r="F4" s="1762"/>
      <c r="G4" s="1937"/>
      <c r="H4" s="1721"/>
      <c r="I4" s="1738" t="s">
        <v>21</v>
      </c>
      <c r="J4" s="1806" t="s">
        <v>150</v>
      </c>
      <c r="K4" s="1806"/>
      <c r="L4" s="1806"/>
      <c r="M4" s="1750"/>
      <c r="N4" s="1805"/>
      <c r="O4" s="1806"/>
      <c r="P4" s="1806"/>
      <c r="Q4" s="1806"/>
      <c r="R4" s="1806"/>
      <c r="S4" s="1806"/>
      <c r="T4" s="1806"/>
      <c r="U4" s="1806"/>
      <c r="V4" s="1808"/>
      <c r="AR4" s="231"/>
    </row>
    <row r="5" spans="1:44" s="7" customFormat="1" ht="19.5" customHeight="1">
      <c r="A5" s="1764"/>
      <c r="B5" s="1754"/>
      <c r="C5" s="1721"/>
      <c r="D5" s="1721"/>
      <c r="E5" s="1758" t="s">
        <v>146</v>
      </c>
      <c r="F5" s="1715" t="s">
        <v>147</v>
      </c>
      <c r="G5" s="1938"/>
      <c r="H5" s="1721"/>
      <c r="I5" s="1739"/>
      <c r="J5" s="1713" t="s">
        <v>30</v>
      </c>
      <c r="K5" s="1713" t="s">
        <v>455</v>
      </c>
      <c r="L5" s="1713" t="s">
        <v>31</v>
      </c>
      <c r="M5" s="1751"/>
      <c r="N5" s="1117">
        <v>1</v>
      </c>
      <c r="O5" s="1118">
        <v>2</v>
      </c>
      <c r="P5" s="1118">
        <v>3</v>
      </c>
      <c r="Q5" s="1118">
        <v>4</v>
      </c>
      <c r="R5" s="1118">
        <v>5</v>
      </c>
      <c r="S5" s="1118">
        <v>6</v>
      </c>
      <c r="T5" s="1118">
        <v>7</v>
      </c>
      <c r="U5" s="1118">
        <v>8</v>
      </c>
      <c r="V5" s="1119"/>
      <c r="AR5" s="231"/>
    </row>
    <row r="6" spans="1:44" s="7" customFormat="1" ht="19.5" customHeight="1" thickBot="1">
      <c r="A6" s="1764"/>
      <c r="B6" s="1754"/>
      <c r="C6" s="1721"/>
      <c r="D6" s="1721"/>
      <c r="E6" s="1759"/>
      <c r="F6" s="1715"/>
      <c r="G6" s="1938"/>
      <c r="H6" s="1721"/>
      <c r="I6" s="1739"/>
      <c r="J6" s="1713"/>
      <c r="K6" s="1713"/>
      <c r="L6" s="1713"/>
      <c r="M6" s="1751"/>
      <c r="N6" s="1753" t="s">
        <v>351</v>
      </c>
      <c r="O6" s="1754"/>
      <c r="P6" s="1754"/>
      <c r="Q6" s="1754"/>
      <c r="R6" s="1754"/>
      <c r="S6" s="1754"/>
      <c r="T6" s="1754"/>
      <c r="U6" s="1754"/>
      <c r="V6" s="1755"/>
      <c r="AR6" s="231"/>
    </row>
    <row r="7" spans="1:44" s="7" customFormat="1" ht="22.5" customHeight="1" thickBot="1">
      <c r="A7" s="1765"/>
      <c r="B7" s="1795"/>
      <c r="C7" s="1722"/>
      <c r="D7" s="1722"/>
      <c r="E7" s="1760"/>
      <c r="F7" s="1716"/>
      <c r="G7" s="1939"/>
      <c r="H7" s="1722"/>
      <c r="I7" s="1740"/>
      <c r="J7" s="1714"/>
      <c r="K7" s="1714"/>
      <c r="L7" s="1714"/>
      <c r="M7" s="1752"/>
      <c r="N7" s="1120">
        <v>15</v>
      </c>
      <c r="O7" s="1121">
        <v>18</v>
      </c>
      <c r="P7" s="1121">
        <v>15</v>
      </c>
      <c r="Q7" s="1121">
        <v>18</v>
      </c>
      <c r="R7" s="1121">
        <v>15</v>
      </c>
      <c r="S7" s="1121">
        <v>18</v>
      </c>
      <c r="T7" s="1121">
        <v>15</v>
      </c>
      <c r="U7" s="1121">
        <v>13</v>
      </c>
      <c r="V7" s="1122"/>
      <c r="AC7" s="1724" t="s">
        <v>32</v>
      </c>
      <c r="AD7" s="1709"/>
      <c r="AE7" s="1709"/>
      <c r="AF7" s="1709" t="s">
        <v>33</v>
      </c>
      <c r="AG7" s="1709"/>
      <c r="AH7" s="1709"/>
      <c r="AI7" s="1709" t="s">
        <v>34</v>
      </c>
      <c r="AJ7" s="1709"/>
      <c r="AK7" s="1709"/>
      <c r="AL7" s="1709" t="s">
        <v>35</v>
      </c>
      <c r="AM7" s="1709"/>
      <c r="AN7" s="1723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68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683"/>
      <c r="AD8" s="1667"/>
      <c r="AE8" s="1667"/>
      <c r="AF8" s="1667"/>
      <c r="AG8" s="1667"/>
      <c r="AH8" s="1667"/>
      <c r="AI8" s="1667"/>
      <c r="AJ8" s="1667"/>
      <c r="AK8" s="1667"/>
      <c r="AL8" s="1667"/>
      <c r="AM8" s="1667"/>
      <c r="AN8" s="1697"/>
      <c r="AR8" s="231"/>
    </row>
    <row r="9" spans="1:44" s="7" customFormat="1" ht="19.5" customHeight="1" thickBot="1">
      <c r="A9" s="1710" t="s">
        <v>374</v>
      </c>
      <c r="B9" s="1711"/>
      <c r="C9" s="1711"/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2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1710" t="s">
        <v>383</v>
      </c>
      <c r="B10" s="1711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2"/>
      <c r="AC10" s="907"/>
      <c r="AD10" s="907"/>
      <c r="AE10" s="907"/>
      <c r="AF10" s="907"/>
      <c r="AG10" s="907"/>
      <c r="AH10" s="907"/>
      <c r="AI10" s="907"/>
      <c r="AJ10" s="907"/>
      <c r="AK10" s="907"/>
      <c r="AL10" s="907"/>
      <c r="AM10" s="907"/>
      <c r="AN10" s="907"/>
      <c r="AR10" s="231"/>
    </row>
    <row r="11" spans="1:44" s="20" customFormat="1" ht="39.75" customHeight="1">
      <c r="A11" s="77" t="s">
        <v>376</v>
      </c>
      <c r="B11" s="850" t="s">
        <v>63</v>
      </c>
      <c r="C11" s="942" t="s">
        <v>45</v>
      </c>
      <c r="D11" s="55"/>
      <c r="E11" s="55"/>
      <c r="F11" s="865"/>
      <c r="G11" s="1208">
        <v>3</v>
      </c>
      <c r="H11" s="951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61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80"/>
      <c r="X11" s="580"/>
      <c r="Y11" s="580"/>
      <c r="Z11" s="580"/>
      <c r="AR11" s="231" t="s">
        <v>465</v>
      </c>
    </row>
    <row r="12" spans="1:44" s="979" customFormat="1" ht="19.5" customHeight="1">
      <c r="A12" s="77" t="s">
        <v>433</v>
      </c>
      <c r="B12" s="850" t="s">
        <v>64</v>
      </c>
      <c r="C12" s="954">
        <v>3</v>
      </c>
      <c r="D12" s="239"/>
      <c r="E12" s="239"/>
      <c r="F12" s="990"/>
      <c r="G12" s="1233">
        <v>5</v>
      </c>
      <c r="H12" s="951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7"/>
      <c r="X12" s="978"/>
      <c r="Y12" s="978"/>
      <c r="Z12" s="978"/>
      <c r="AR12" s="1142" t="s">
        <v>485</v>
      </c>
    </row>
    <row r="13" spans="1:44" s="20" customFormat="1" ht="19.5" customHeight="1">
      <c r="A13" s="77" t="s">
        <v>432</v>
      </c>
      <c r="B13" s="848" t="s">
        <v>39</v>
      </c>
      <c r="C13" s="168"/>
      <c r="D13" s="16">
        <v>3</v>
      </c>
      <c r="E13" s="16"/>
      <c r="F13" s="988"/>
      <c r="G13" s="1207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464</v>
      </c>
    </row>
    <row r="14" spans="1:44" s="20" customFormat="1" ht="19.5" customHeight="1">
      <c r="A14" s="77" t="s">
        <v>375</v>
      </c>
      <c r="B14" s="889" t="s">
        <v>40</v>
      </c>
      <c r="C14" s="893">
        <v>4</v>
      </c>
      <c r="D14" s="891"/>
      <c r="E14" s="891"/>
      <c r="F14" s="989"/>
      <c r="G14" s="1171">
        <v>4</v>
      </c>
      <c r="H14" s="890">
        <f t="shared" si="0"/>
        <v>120</v>
      </c>
      <c r="I14" s="891">
        <v>45</v>
      </c>
      <c r="J14" s="891">
        <v>36</v>
      </c>
      <c r="K14" s="891"/>
      <c r="L14" s="891">
        <v>18</v>
      </c>
      <c r="M14" s="289">
        <f t="shared" si="1"/>
        <v>75</v>
      </c>
      <c r="N14" s="894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461</v>
      </c>
    </row>
    <row r="15" spans="1:44" s="979" customFormat="1" ht="19.5" customHeight="1">
      <c r="A15" s="606" t="s">
        <v>450</v>
      </c>
      <c r="B15" s="999" t="s">
        <v>41</v>
      </c>
      <c r="C15" s="1000"/>
      <c r="D15" s="21">
        <v>3</v>
      </c>
      <c r="E15" s="128"/>
      <c r="F15" s="990"/>
      <c r="G15" s="1208">
        <v>3</v>
      </c>
      <c r="H15" s="937">
        <f t="shared" si="0"/>
        <v>90</v>
      </c>
      <c r="I15" s="1004">
        <v>60</v>
      </c>
      <c r="J15" s="58">
        <v>4</v>
      </c>
      <c r="K15" s="58"/>
      <c r="L15" s="58">
        <v>56</v>
      </c>
      <c r="M15" s="1005">
        <f t="shared" si="1"/>
        <v>30</v>
      </c>
      <c r="N15" s="87"/>
      <c r="O15" s="80"/>
      <c r="P15" s="80">
        <v>4</v>
      </c>
      <c r="Q15" s="80"/>
      <c r="R15" s="984"/>
      <c r="S15" s="984"/>
      <c r="T15" s="984"/>
      <c r="U15" s="984"/>
      <c r="V15" s="573"/>
      <c r="AR15" s="1142" t="s">
        <v>483</v>
      </c>
    </row>
    <row r="16" spans="1:44" s="979" customFormat="1" ht="19.5" customHeight="1" thickBot="1">
      <c r="A16" s="606" t="s">
        <v>451</v>
      </c>
      <c r="B16" s="999" t="s">
        <v>41</v>
      </c>
      <c r="C16" s="1000"/>
      <c r="D16" s="21">
        <v>4</v>
      </c>
      <c r="E16" s="128"/>
      <c r="F16" s="990"/>
      <c r="G16" s="1208">
        <v>3</v>
      </c>
      <c r="H16" s="937">
        <f t="shared" si="0"/>
        <v>90</v>
      </c>
      <c r="I16" s="1004">
        <v>72</v>
      </c>
      <c r="J16" s="58"/>
      <c r="K16" s="58"/>
      <c r="L16" s="58">
        <v>72</v>
      </c>
      <c r="M16" s="1005">
        <f t="shared" si="1"/>
        <v>18</v>
      </c>
      <c r="N16" s="87"/>
      <c r="O16" s="80"/>
      <c r="P16" s="80"/>
      <c r="Q16" s="80">
        <v>4</v>
      </c>
      <c r="R16" s="984"/>
      <c r="S16" s="984"/>
      <c r="T16" s="984"/>
      <c r="U16" s="984"/>
      <c r="V16" s="573"/>
      <c r="AR16" s="1142"/>
    </row>
    <row r="17" spans="1:44" s="20" customFormat="1" ht="19.5" customHeight="1" thickBot="1">
      <c r="A17" s="1701" t="s">
        <v>385</v>
      </c>
      <c r="B17" s="1702"/>
      <c r="C17" s="1702"/>
      <c r="D17" s="1702"/>
      <c r="E17" s="1702"/>
      <c r="F17" s="1702"/>
      <c r="G17" s="1702"/>
      <c r="H17" s="1702"/>
      <c r="I17" s="1702"/>
      <c r="J17" s="1702"/>
      <c r="K17" s="1702"/>
      <c r="L17" s="1702"/>
      <c r="M17" s="1702"/>
      <c r="N17" s="1702"/>
      <c r="O17" s="1702"/>
      <c r="P17" s="1702"/>
      <c r="Q17" s="1702"/>
      <c r="R17" s="1702"/>
      <c r="S17" s="1702"/>
      <c r="T17" s="1702"/>
      <c r="U17" s="1702"/>
      <c r="V17" s="1703"/>
      <c r="W17" s="906"/>
      <c r="X17" s="580"/>
      <c r="Y17" s="580"/>
      <c r="Z17" s="580"/>
      <c r="AR17" s="231"/>
    </row>
    <row r="18" spans="1:44" s="903" customFormat="1" ht="19.5" customHeight="1">
      <c r="A18" s="944" t="s">
        <v>387</v>
      </c>
      <c r="B18" s="848" t="s">
        <v>470</v>
      </c>
      <c r="C18" s="168"/>
      <c r="D18" s="21">
        <v>3</v>
      </c>
      <c r="E18" s="21"/>
      <c r="F18" s="987"/>
      <c r="G18" s="1171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7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464</v>
      </c>
    </row>
    <row r="19" spans="1:44" s="903" customFormat="1" ht="19.5" customHeight="1" thickBot="1">
      <c r="A19" s="944" t="s">
        <v>172</v>
      </c>
      <c r="B19" s="848" t="s">
        <v>471</v>
      </c>
      <c r="C19" s="168"/>
      <c r="D19" s="21">
        <v>4</v>
      </c>
      <c r="E19" s="21"/>
      <c r="F19" s="987"/>
      <c r="G19" s="1171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7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484</v>
      </c>
    </row>
    <row r="20" spans="1:44" s="27" customFormat="1" ht="19.5" customHeight="1" thickBot="1">
      <c r="A20" s="1734" t="s">
        <v>378</v>
      </c>
      <c r="B20" s="1735"/>
      <c r="C20" s="1735"/>
      <c r="D20" s="1735"/>
      <c r="E20" s="1735"/>
      <c r="F20" s="1735"/>
      <c r="G20" s="1735"/>
      <c r="H20" s="1735"/>
      <c r="I20" s="1735"/>
      <c r="J20" s="1735"/>
      <c r="K20" s="1735"/>
      <c r="L20" s="1735"/>
      <c r="M20" s="1735"/>
      <c r="N20" s="1735"/>
      <c r="O20" s="1735"/>
      <c r="P20" s="1735"/>
      <c r="Q20" s="1735"/>
      <c r="R20" s="1735"/>
      <c r="S20" s="1735"/>
      <c r="T20" s="1735"/>
      <c r="U20" s="1735"/>
      <c r="V20" s="1737"/>
      <c r="W20" s="877"/>
      <c r="X20" s="292"/>
      <c r="Y20" s="292"/>
      <c r="Z20" s="292"/>
      <c r="AR20" s="1141"/>
    </row>
    <row r="21" spans="1:44" s="27" customFormat="1" ht="19.5" customHeight="1" thickBot="1">
      <c r="A21" s="1734" t="s">
        <v>384</v>
      </c>
      <c r="B21" s="1735"/>
      <c r="C21" s="1735"/>
      <c r="D21" s="1735"/>
      <c r="E21" s="1735"/>
      <c r="F21" s="1735"/>
      <c r="G21" s="1735"/>
      <c r="H21" s="1735"/>
      <c r="I21" s="1735"/>
      <c r="J21" s="1735"/>
      <c r="K21" s="1735"/>
      <c r="L21" s="1735"/>
      <c r="M21" s="1735"/>
      <c r="N21" s="1735"/>
      <c r="O21" s="1735"/>
      <c r="P21" s="1735"/>
      <c r="Q21" s="1735"/>
      <c r="R21" s="1735"/>
      <c r="S21" s="1735"/>
      <c r="T21" s="1735"/>
      <c r="U21" s="1735"/>
      <c r="V21" s="1737"/>
      <c r="W21" s="877"/>
      <c r="X21" s="292"/>
      <c r="Y21" s="292"/>
      <c r="Z21" s="292"/>
      <c r="AR21" s="1141"/>
    </row>
    <row r="22" spans="1:44" s="27" customFormat="1" ht="19.5" customHeight="1" thickBot="1">
      <c r="A22" s="945" t="s">
        <v>312</v>
      </c>
      <c r="B22" s="853" t="s">
        <v>71</v>
      </c>
      <c r="C22" s="851" t="s">
        <v>45</v>
      </c>
      <c r="D22" s="23"/>
      <c r="E22" s="23"/>
      <c r="F22" s="144"/>
      <c r="G22" s="1172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353</v>
      </c>
      <c r="AB22" s="20" t="s">
        <v>363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41" t="s">
        <v>459</v>
      </c>
    </row>
    <row r="23" spans="1:44" s="27" customFormat="1" ht="18.75" customHeight="1">
      <c r="A23" s="141" t="s">
        <v>314</v>
      </c>
      <c r="B23" s="880" t="s">
        <v>68</v>
      </c>
      <c r="C23" s="852" t="s">
        <v>46</v>
      </c>
      <c r="D23" s="29"/>
      <c r="E23" s="29"/>
      <c r="F23" s="1015"/>
      <c r="G23" s="1234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8"/>
      <c r="W23" s="877"/>
      <c r="X23" s="292"/>
      <c r="Y23" s="292" t="s">
        <v>353</v>
      </c>
      <c r="Z23" s="292"/>
      <c r="AB23" s="20"/>
      <c r="AC23" s="1724" t="s">
        <v>32</v>
      </c>
      <c r="AD23" s="1709"/>
      <c r="AE23" s="1709"/>
      <c r="AF23" s="1709" t="s">
        <v>33</v>
      </c>
      <c r="AG23" s="1709"/>
      <c r="AH23" s="1709"/>
      <c r="AI23" s="1709" t="s">
        <v>34</v>
      </c>
      <c r="AJ23" s="1709"/>
      <c r="AK23" s="1709"/>
      <c r="AL23" s="1709" t="s">
        <v>35</v>
      </c>
      <c r="AM23" s="1709"/>
      <c r="AN23" s="1723"/>
      <c r="AR23" s="1141" t="s">
        <v>459</v>
      </c>
    </row>
    <row r="24" spans="1:44" s="27" customFormat="1" ht="19.5" customHeight="1">
      <c r="A24" s="141" t="s">
        <v>316</v>
      </c>
      <c r="B24" s="853" t="s">
        <v>69</v>
      </c>
      <c r="C24" s="851" t="s">
        <v>46</v>
      </c>
      <c r="D24" s="29"/>
      <c r="E24" s="29"/>
      <c r="F24" s="507"/>
      <c r="G24" s="1173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353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41" t="s">
        <v>459</v>
      </c>
    </row>
    <row r="25" spans="1:44" s="27" customFormat="1" ht="19.5" customHeight="1">
      <c r="A25" s="141" t="s">
        <v>318</v>
      </c>
      <c r="B25" s="853" t="s">
        <v>418</v>
      </c>
      <c r="C25" s="851"/>
      <c r="D25" s="23"/>
      <c r="E25" s="23"/>
      <c r="F25" s="507" t="s">
        <v>46</v>
      </c>
      <c r="G25" s="1172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362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41" t="s">
        <v>459</v>
      </c>
    </row>
    <row r="26" spans="1:44" s="27" customFormat="1" ht="19.5" customHeight="1" thickBot="1">
      <c r="A26" s="141" t="s">
        <v>319</v>
      </c>
      <c r="B26" s="853" t="s">
        <v>73</v>
      </c>
      <c r="C26" s="847"/>
      <c r="D26" s="16">
        <v>3</v>
      </c>
      <c r="E26" s="16"/>
      <c r="F26" s="988"/>
      <c r="G26" s="1172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353</v>
      </c>
      <c r="AR26" s="1141" t="s">
        <v>459</v>
      </c>
    </row>
    <row r="27" spans="1:44" s="903" customFormat="1" ht="19.5" customHeight="1" thickBot="1">
      <c r="A27" s="1943" t="s">
        <v>386</v>
      </c>
      <c r="B27" s="1944"/>
      <c r="C27" s="1944"/>
      <c r="D27" s="1944"/>
      <c r="E27" s="1944"/>
      <c r="F27" s="1944"/>
      <c r="G27" s="1944"/>
      <c r="H27" s="1945"/>
      <c r="I27" s="1945"/>
      <c r="J27" s="1945"/>
      <c r="K27" s="1945"/>
      <c r="L27" s="1945"/>
      <c r="M27" s="1945"/>
      <c r="N27" s="1945"/>
      <c r="O27" s="1945"/>
      <c r="P27" s="1945"/>
      <c r="Q27" s="1945"/>
      <c r="R27" s="1945"/>
      <c r="S27" s="1945"/>
      <c r="T27" s="1945"/>
      <c r="U27" s="1945"/>
      <c r="V27" s="1946"/>
      <c r="AR27" s="231"/>
    </row>
    <row r="28" spans="1:44" s="27" customFormat="1" ht="51.75" customHeight="1">
      <c r="A28" s="897" t="s">
        <v>282</v>
      </c>
      <c r="B28" s="941" t="s">
        <v>472</v>
      </c>
      <c r="C28" s="942"/>
      <c r="D28" s="59">
        <v>3</v>
      </c>
      <c r="E28" s="59"/>
      <c r="F28" s="865"/>
      <c r="G28" s="1208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459</v>
      </c>
    </row>
    <row r="29" spans="1:44" s="27" customFormat="1" ht="51" customHeight="1" thickBot="1">
      <c r="A29" s="1162" t="s">
        <v>394</v>
      </c>
      <c r="B29" s="1238" t="s">
        <v>473</v>
      </c>
      <c r="C29" s="1215"/>
      <c r="D29" s="936" t="s">
        <v>46</v>
      </c>
      <c r="E29" s="1216"/>
      <c r="F29" s="1217"/>
      <c r="G29" s="1235">
        <v>5</v>
      </c>
      <c r="H29" s="926">
        <f>G29*30</f>
        <v>150</v>
      </c>
      <c r="I29" s="1185">
        <f>J29+K29+L29</f>
        <v>72</v>
      </c>
      <c r="J29" s="270">
        <v>36</v>
      </c>
      <c r="K29" s="1186"/>
      <c r="L29" s="1186">
        <v>36</v>
      </c>
      <c r="M29" s="1163">
        <f>H29-I29</f>
        <v>78</v>
      </c>
      <c r="N29" s="1218"/>
      <c r="O29" s="1219"/>
      <c r="P29" s="1186"/>
      <c r="Q29" s="1186">
        <v>4</v>
      </c>
      <c r="R29" s="1186"/>
      <c r="S29" s="1186"/>
      <c r="T29" s="1219"/>
      <c r="U29" s="1219"/>
      <c r="V29" s="935"/>
      <c r="AB29" s="292" t="s">
        <v>362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459</v>
      </c>
    </row>
    <row r="30" spans="1:44" s="27" customFormat="1" ht="19.5" customHeight="1" thickBot="1">
      <c r="A30" s="1678" t="s">
        <v>202</v>
      </c>
      <c r="B30" s="1679"/>
      <c r="C30" s="1679"/>
      <c r="D30" s="1679"/>
      <c r="E30" s="1679"/>
      <c r="F30" s="1679"/>
      <c r="G30" s="1679"/>
      <c r="H30" s="1679"/>
      <c r="I30" s="1679"/>
      <c r="J30" s="1679"/>
      <c r="K30" s="1679"/>
      <c r="L30" s="1679"/>
      <c r="M30" s="1679"/>
      <c r="N30" s="1679"/>
      <c r="O30" s="1679"/>
      <c r="P30" s="1679"/>
      <c r="Q30" s="1679"/>
      <c r="R30" s="1679"/>
      <c r="S30" s="1679"/>
      <c r="T30" s="1679"/>
      <c r="U30" s="1679"/>
      <c r="V30" s="1680"/>
      <c r="AR30" s="1141"/>
    </row>
    <row r="31" spans="1:44" s="27" customFormat="1" ht="19.5" customHeight="1" thickBot="1">
      <c r="A31" s="1220" t="s">
        <v>61</v>
      </c>
      <c r="B31" s="1221" t="s">
        <v>90</v>
      </c>
      <c r="C31" s="1222"/>
      <c r="D31" s="127">
        <v>4</v>
      </c>
      <c r="E31" s="127"/>
      <c r="F31" s="1230"/>
      <c r="G31" s="1236">
        <v>4.5</v>
      </c>
      <c r="H31" s="926">
        <f>G31*30</f>
        <v>135</v>
      </c>
      <c r="I31" s="1223"/>
      <c r="J31" s="1223"/>
      <c r="K31" s="1223"/>
      <c r="L31" s="1223"/>
      <c r="M31" s="1224"/>
      <c r="N31" s="1225"/>
      <c r="O31" s="1226"/>
      <c r="P31" s="1226"/>
      <c r="Q31" s="1226"/>
      <c r="R31" s="1226"/>
      <c r="S31" s="1226"/>
      <c r="T31" s="1227"/>
      <c r="U31" s="1228"/>
      <c r="V31" s="1229"/>
      <c r="AR31" s="1141" t="s">
        <v>459</v>
      </c>
    </row>
    <row r="32" spans="1:44" s="27" customFormat="1" ht="30" customHeight="1" thickBot="1">
      <c r="A32" s="1783" t="s">
        <v>119</v>
      </c>
      <c r="B32" s="1948"/>
      <c r="C32" s="104"/>
      <c r="D32" s="76"/>
      <c r="E32" s="76"/>
      <c r="F32" s="928"/>
      <c r="G32" s="995">
        <f>G33+G34</f>
        <v>60</v>
      </c>
      <c r="H32" s="1023">
        <f aca="true" t="shared" si="5" ref="H32:V32">H33+H34</f>
        <v>1800</v>
      </c>
      <c r="I32" s="1166">
        <f t="shared" si="5"/>
        <v>792</v>
      </c>
      <c r="J32" s="1166">
        <f t="shared" si="5"/>
        <v>331</v>
      </c>
      <c r="K32" s="1166">
        <f t="shared" si="5"/>
        <v>56</v>
      </c>
      <c r="L32" s="1166">
        <f t="shared" si="5"/>
        <v>414</v>
      </c>
      <c r="M32" s="1165">
        <f t="shared" si="5"/>
        <v>873</v>
      </c>
      <c r="N32" s="1023">
        <f t="shared" si="5"/>
        <v>0</v>
      </c>
      <c r="O32" s="1166">
        <f t="shared" si="5"/>
        <v>0</v>
      </c>
      <c r="P32" s="1166">
        <f t="shared" si="5"/>
        <v>27</v>
      </c>
      <c r="Q32" s="1166">
        <f t="shared" si="5"/>
        <v>22</v>
      </c>
      <c r="R32" s="1166">
        <f t="shared" si="5"/>
        <v>0</v>
      </c>
      <c r="S32" s="1166">
        <f t="shared" si="5"/>
        <v>0</v>
      </c>
      <c r="T32" s="1166">
        <f t="shared" si="5"/>
        <v>0</v>
      </c>
      <c r="U32" s="1166">
        <f t="shared" si="5"/>
        <v>0</v>
      </c>
      <c r="V32" s="1165">
        <f t="shared" si="5"/>
        <v>0</v>
      </c>
      <c r="AR32" s="1141"/>
    </row>
    <row r="33" spans="1:44" s="41" customFormat="1" ht="19.5" customHeight="1" thickBot="1">
      <c r="A33" s="1921" t="s">
        <v>458</v>
      </c>
      <c r="B33" s="1942"/>
      <c r="C33" s="1199"/>
      <c r="D33" s="1124"/>
      <c r="E33" s="1125"/>
      <c r="F33" s="1231"/>
      <c r="G33" s="1237">
        <f>SUM(G11:G16,G22:G26)+G31</f>
        <v>44.5</v>
      </c>
      <c r="H33" s="1202">
        <f aca="true" t="shared" si="6" ref="H33:V33">SUM(H11:H16,H22:H26)+H31</f>
        <v>1335</v>
      </c>
      <c r="I33" s="1126">
        <f t="shared" si="6"/>
        <v>594</v>
      </c>
      <c r="J33" s="1126">
        <f t="shared" si="6"/>
        <v>265</v>
      </c>
      <c r="K33" s="1126">
        <f t="shared" si="6"/>
        <v>56</v>
      </c>
      <c r="L33" s="1126">
        <f t="shared" si="6"/>
        <v>282</v>
      </c>
      <c r="M33" s="1200">
        <f t="shared" si="6"/>
        <v>606</v>
      </c>
      <c r="N33" s="1202">
        <f t="shared" si="6"/>
        <v>0</v>
      </c>
      <c r="O33" s="1126">
        <f t="shared" si="6"/>
        <v>0</v>
      </c>
      <c r="P33" s="1126">
        <f t="shared" si="6"/>
        <v>21</v>
      </c>
      <c r="Q33" s="1126">
        <f t="shared" si="6"/>
        <v>16</v>
      </c>
      <c r="R33" s="1126">
        <f t="shared" si="6"/>
        <v>0</v>
      </c>
      <c r="S33" s="1126">
        <f t="shared" si="6"/>
        <v>0</v>
      </c>
      <c r="T33" s="1126">
        <f t="shared" si="6"/>
        <v>0</v>
      </c>
      <c r="U33" s="1126">
        <f t="shared" si="6"/>
        <v>0</v>
      </c>
      <c r="V33" s="1200">
        <f t="shared" si="6"/>
        <v>0</v>
      </c>
      <c r="W33" s="20"/>
      <c r="AR33" s="231"/>
    </row>
    <row r="34" spans="1:44" s="27" customFormat="1" ht="20.25" customHeight="1" thickBot="1">
      <c r="A34" s="1707" t="s">
        <v>382</v>
      </c>
      <c r="B34" s="1941"/>
      <c r="C34" s="104"/>
      <c r="D34" s="76"/>
      <c r="E34" s="76"/>
      <c r="F34" s="928"/>
      <c r="G34" s="995">
        <f>SUM(G18:G19,G28:G29)</f>
        <v>15.5</v>
      </c>
      <c r="H34" s="1167">
        <f aca="true" t="shared" si="7" ref="H34:V34">SUM(H18:H19,H28:H29)</f>
        <v>465</v>
      </c>
      <c r="I34" s="1167">
        <f t="shared" si="7"/>
        <v>198</v>
      </c>
      <c r="J34" s="1167">
        <f t="shared" si="7"/>
        <v>66</v>
      </c>
      <c r="K34" s="1167">
        <f t="shared" si="7"/>
        <v>0</v>
      </c>
      <c r="L34" s="1167">
        <f t="shared" si="7"/>
        <v>132</v>
      </c>
      <c r="M34" s="1167">
        <f t="shared" si="7"/>
        <v>267</v>
      </c>
      <c r="N34" s="1167">
        <f t="shared" si="7"/>
        <v>0</v>
      </c>
      <c r="O34" s="1167">
        <f t="shared" si="7"/>
        <v>0</v>
      </c>
      <c r="P34" s="1167">
        <f t="shared" si="7"/>
        <v>6</v>
      </c>
      <c r="Q34" s="1167">
        <f t="shared" si="7"/>
        <v>6</v>
      </c>
      <c r="R34" s="1167">
        <f t="shared" si="7"/>
        <v>0</v>
      </c>
      <c r="S34" s="1167">
        <f t="shared" si="7"/>
        <v>0</v>
      </c>
      <c r="T34" s="1167">
        <f t="shared" si="7"/>
        <v>0</v>
      </c>
      <c r="U34" s="1167">
        <f t="shared" si="7"/>
        <v>0</v>
      </c>
      <c r="V34" s="1167">
        <f t="shared" si="7"/>
        <v>0</v>
      </c>
      <c r="W34" s="20">
        <f>G34*30</f>
        <v>465</v>
      </c>
      <c r="AR34" s="1141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354</v>
      </c>
      <c r="Z36" s="5" t="e">
        <f>Z35-0.65-0.2</f>
        <v>#REF!</v>
      </c>
    </row>
    <row r="37" spans="1:44" s="7" customFormat="1" ht="19.5" customHeight="1" thickBot="1">
      <c r="A37" s="1710" t="s">
        <v>374</v>
      </c>
      <c r="B37" s="1711"/>
      <c r="C37" s="1711"/>
      <c r="D37" s="1711"/>
      <c r="E37" s="1711"/>
      <c r="F37" s="1711"/>
      <c r="G37" s="1711"/>
      <c r="H37" s="1711"/>
      <c r="I37" s="1711"/>
      <c r="J37" s="1711"/>
      <c r="K37" s="1711"/>
      <c r="L37" s="1711"/>
      <c r="M37" s="1711"/>
      <c r="N37" s="1711"/>
      <c r="O37" s="1711"/>
      <c r="P37" s="1711"/>
      <c r="Q37" s="1711"/>
      <c r="R37" s="1711"/>
      <c r="S37" s="1711"/>
      <c r="T37" s="1711"/>
      <c r="U37" s="1711"/>
      <c r="V37" s="1712"/>
      <c r="AC37" s="298">
        <v>1</v>
      </c>
      <c r="AD37" s="163" t="s">
        <v>342</v>
      </c>
      <c r="AE37" s="163" t="s">
        <v>343</v>
      </c>
      <c r="AF37" s="163">
        <v>3</v>
      </c>
      <c r="AG37" s="163" t="s">
        <v>344</v>
      </c>
      <c r="AH37" s="163" t="s">
        <v>345</v>
      </c>
      <c r="AI37" s="163">
        <v>5</v>
      </c>
      <c r="AJ37" s="163" t="s">
        <v>346</v>
      </c>
      <c r="AK37" s="163" t="s">
        <v>347</v>
      </c>
      <c r="AL37" s="163">
        <v>7</v>
      </c>
      <c r="AM37" s="163" t="s">
        <v>348</v>
      </c>
      <c r="AN37" s="299" t="s">
        <v>349</v>
      </c>
      <c r="AR37" s="231"/>
    </row>
    <row r="38" spans="1:44" s="7" customFormat="1" ht="19.5" customHeight="1" thickBot="1">
      <c r="A38" s="1710" t="s">
        <v>383</v>
      </c>
      <c r="B38" s="1711"/>
      <c r="C38" s="1711"/>
      <c r="D38" s="1711"/>
      <c r="E38" s="1711"/>
      <c r="F38" s="1711"/>
      <c r="G38" s="1711"/>
      <c r="H38" s="1711"/>
      <c r="I38" s="1711"/>
      <c r="J38" s="1711"/>
      <c r="K38" s="1711"/>
      <c r="L38" s="1711"/>
      <c r="M38" s="1711"/>
      <c r="N38" s="1711"/>
      <c r="O38" s="1711"/>
      <c r="P38" s="1711"/>
      <c r="Q38" s="1711"/>
      <c r="R38" s="1711"/>
      <c r="S38" s="1711"/>
      <c r="T38" s="1711"/>
      <c r="U38" s="1711"/>
      <c r="V38" s="1712"/>
      <c r="AC38" s="907"/>
      <c r="AD38" s="907"/>
      <c r="AE38" s="907"/>
      <c r="AF38" s="907"/>
      <c r="AG38" s="907"/>
      <c r="AH38" s="907"/>
      <c r="AI38" s="907"/>
      <c r="AJ38" s="907"/>
      <c r="AK38" s="907"/>
      <c r="AL38" s="907"/>
      <c r="AM38" s="907"/>
      <c r="AN38" s="907"/>
      <c r="AR38" s="231"/>
    </row>
    <row r="39" spans="1:44" s="20" customFormat="1" ht="39.75" customHeight="1">
      <c r="A39" s="77" t="s">
        <v>376</v>
      </c>
      <c r="B39" s="850" t="s">
        <v>63</v>
      </c>
      <c r="C39" s="942" t="s">
        <v>45</v>
      </c>
      <c r="D39" s="55"/>
      <c r="E39" s="55"/>
      <c r="F39" s="865"/>
      <c r="G39" s="1316">
        <v>3.5</v>
      </c>
      <c r="H39" s="951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80"/>
      <c r="X39" s="580"/>
      <c r="Y39" s="580"/>
      <c r="Z39" s="580"/>
      <c r="AR39" s="231"/>
    </row>
    <row r="40" spans="1:44" s="979" customFormat="1" ht="19.5" customHeight="1">
      <c r="A40" s="77" t="s">
        <v>433</v>
      </c>
      <c r="B40" s="850" t="s">
        <v>64</v>
      </c>
      <c r="C40" s="954">
        <v>3</v>
      </c>
      <c r="D40" s="239"/>
      <c r="E40" s="239"/>
      <c r="F40" s="990"/>
      <c r="G40" s="1233">
        <v>5</v>
      </c>
      <c r="H40" s="951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7"/>
      <c r="X40" s="978"/>
      <c r="Y40" s="978"/>
      <c r="Z40" s="978"/>
      <c r="AR40" s="1142"/>
    </row>
    <row r="41" spans="1:44" s="20" customFormat="1" ht="19.5" customHeight="1">
      <c r="A41" s="77" t="s">
        <v>432</v>
      </c>
      <c r="B41" s="848" t="s">
        <v>39</v>
      </c>
      <c r="C41" s="168"/>
      <c r="D41" s="16">
        <v>3</v>
      </c>
      <c r="E41" s="16"/>
      <c r="F41" s="988"/>
      <c r="G41" s="1207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9" customFormat="1" ht="19.5" customHeight="1" thickBot="1">
      <c r="A42" s="606" t="s">
        <v>450</v>
      </c>
      <c r="B42" s="999" t="s">
        <v>41</v>
      </c>
      <c r="C42" s="1000"/>
      <c r="D42" s="21">
        <v>3</v>
      </c>
      <c r="E42" s="128"/>
      <c r="F42" s="990"/>
      <c r="G42" s="1208">
        <v>3</v>
      </c>
      <c r="H42" s="937">
        <f>G42*30</f>
        <v>90</v>
      </c>
      <c r="I42" s="1004">
        <v>60</v>
      </c>
      <c r="J42" s="58">
        <v>4</v>
      </c>
      <c r="K42" s="58"/>
      <c r="L42" s="58">
        <v>56</v>
      </c>
      <c r="M42" s="1005">
        <f>H42-I42</f>
        <v>30</v>
      </c>
      <c r="N42" s="87"/>
      <c r="O42" s="80"/>
      <c r="P42" s="80">
        <v>4</v>
      </c>
      <c r="Q42" s="80"/>
      <c r="R42" s="984"/>
      <c r="S42" s="984"/>
      <c r="T42" s="984"/>
      <c r="U42" s="984"/>
      <c r="V42" s="573"/>
      <c r="AR42" s="1142"/>
    </row>
    <row r="43" spans="1:44" s="20" customFormat="1" ht="19.5" customHeight="1" thickBot="1">
      <c r="A43" s="1701" t="s">
        <v>385</v>
      </c>
      <c r="B43" s="1702"/>
      <c r="C43" s="1702"/>
      <c r="D43" s="1702"/>
      <c r="E43" s="1702"/>
      <c r="F43" s="1702"/>
      <c r="G43" s="1702"/>
      <c r="H43" s="1702"/>
      <c r="I43" s="1702"/>
      <c r="J43" s="1702"/>
      <c r="K43" s="1702"/>
      <c r="L43" s="1702"/>
      <c r="M43" s="1702"/>
      <c r="N43" s="1702"/>
      <c r="O43" s="1702"/>
      <c r="P43" s="1702"/>
      <c r="Q43" s="1702"/>
      <c r="R43" s="1702"/>
      <c r="S43" s="1702"/>
      <c r="T43" s="1702"/>
      <c r="U43" s="1702"/>
      <c r="V43" s="1703"/>
      <c r="W43" s="906"/>
      <c r="X43" s="580"/>
      <c r="Y43" s="580"/>
      <c r="Z43" s="580"/>
      <c r="AR43" s="231"/>
    </row>
    <row r="44" spans="1:44" s="903" customFormat="1" ht="19.5" customHeight="1" thickBot="1">
      <c r="A44" s="944" t="s">
        <v>387</v>
      </c>
      <c r="B44" s="848" t="s">
        <v>470</v>
      </c>
      <c r="C44" s="168"/>
      <c r="D44" s="21">
        <v>3</v>
      </c>
      <c r="E44" s="21"/>
      <c r="F44" s="987"/>
      <c r="G44" s="1171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7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1734" t="s">
        <v>378</v>
      </c>
      <c r="B45" s="1735"/>
      <c r="C45" s="1735"/>
      <c r="D45" s="1735"/>
      <c r="E45" s="1735"/>
      <c r="F45" s="1735"/>
      <c r="G45" s="1735"/>
      <c r="H45" s="1735"/>
      <c r="I45" s="1735"/>
      <c r="J45" s="1735"/>
      <c r="K45" s="1735"/>
      <c r="L45" s="1735"/>
      <c r="M45" s="1735"/>
      <c r="N45" s="1735"/>
      <c r="O45" s="1735"/>
      <c r="P45" s="1735"/>
      <c r="Q45" s="1735"/>
      <c r="R45" s="1735"/>
      <c r="S45" s="1735"/>
      <c r="T45" s="1735"/>
      <c r="U45" s="1735"/>
      <c r="V45" s="1737"/>
      <c r="W45" s="877"/>
      <c r="X45" s="292"/>
      <c r="Y45" s="292"/>
      <c r="Z45" s="292"/>
      <c r="AR45" s="1141"/>
    </row>
    <row r="46" spans="1:44" s="27" customFormat="1" ht="19.5" customHeight="1" thickBot="1">
      <c r="A46" s="1734" t="s">
        <v>384</v>
      </c>
      <c r="B46" s="1735"/>
      <c r="C46" s="1735"/>
      <c r="D46" s="1735"/>
      <c r="E46" s="1735"/>
      <c r="F46" s="1735"/>
      <c r="G46" s="1735"/>
      <c r="H46" s="1735"/>
      <c r="I46" s="1735"/>
      <c r="J46" s="1735"/>
      <c r="K46" s="1735"/>
      <c r="L46" s="1735"/>
      <c r="M46" s="1735"/>
      <c r="N46" s="1735"/>
      <c r="O46" s="1735"/>
      <c r="P46" s="1735"/>
      <c r="Q46" s="1735"/>
      <c r="R46" s="1735"/>
      <c r="S46" s="1735"/>
      <c r="T46" s="1735"/>
      <c r="U46" s="1735"/>
      <c r="V46" s="1737"/>
      <c r="W46" s="877"/>
      <c r="X46" s="292"/>
      <c r="Y46" s="292"/>
      <c r="Z46" s="292"/>
      <c r="AR46" s="1141"/>
    </row>
    <row r="47" spans="1:44" s="27" customFormat="1" ht="19.5" customHeight="1">
      <c r="A47" s="945" t="s">
        <v>314</v>
      </c>
      <c r="B47" s="853" t="s">
        <v>73</v>
      </c>
      <c r="C47" s="847"/>
      <c r="D47" s="16">
        <v>3</v>
      </c>
      <c r="E47" s="16"/>
      <c r="F47" s="988"/>
      <c r="G47" s="1172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312"/>
      <c r="R47" s="1312"/>
      <c r="S47" s="1312"/>
      <c r="T47" s="1312"/>
      <c r="U47" s="1312"/>
      <c r="V47" s="1313"/>
      <c r="AR47" s="1141"/>
    </row>
    <row r="48" spans="1:44" s="27" customFormat="1" ht="19.5" customHeight="1" thickBot="1">
      <c r="A48" s="897" t="s">
        <v>312</v>
      </c>
      <c r="B48" s="853" t="s">
        <v>71</v>
      </c>
      <c r="C48" s="851" t="s">
        <v>45</v>
      </c>
      <c r="D48" s="23"/>
      <c r="E48" s="23"/>
      <c r="F48" s="144"/>
      <c r="G48" s="1172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353</v>
      </c>
      <c r="AB48" s="20" t="s">
        <v>363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41"/>
    </row>
    <row r="49" spans="1:44" s="903" customFormat="1" ht="19.5" customHeight="1" thickBot="1">
      <c r="A49" s="1943" t="s">
        <v>386</v>
      </c>
      <c r="B49" s="1944"/>
      <c r="C49" s="1944"/>
      <c r="D49" s="1944"/>
      <c r="E49" s="1944"/>
      <c r="F49" s="1944"/>
      <c r="G49" s="1944"/>
      <c r="H49" s="1945"/>
      <c r="I49" s="1945"/>
      <c r="J49" s="1945"/>
      <c r="K49" s="1945"/>
      <c r="L49" s="1945"/>
      <c r="M49" s="1945"/>
      <c r="N49" s="1945"/>
      <c r="O49" s="1945"/>
      <c r="P49" s="1945"/>
      <c r="Q49" s="1945"/>
      <c r="R49" s="1945"/>
      <c r="S49" s="1945"/>
      <c r="T49" s="1945"/>
      <c r="U49" s="1945"/>
      <c r="V49" s="1946"/>
      <c r="AR49" s="231"/>
    </row>
    <row r="50" spans="1:44" s="27" customFormat="1" ht="51.75" customHeight="1" thickBot="1">
      <c r="A50" s="897" t="s">
        <v>282</v>
      </c>
      <c r="B50" s="941" t="s">
        <v>472</v>
      </c>
      <c r="C50" s="942"/>
      <c r="D50" s="59">
        <v>3</v>
      </c>
      <c r="E50" s="59"/>
      <c r="F50" s="865"/>
      <c r="G50" s="1208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1678" t="s">
        <v>202</v>
      </c>
      <c r="B51" s="1679"/>
      <c r="C51" s="1679"/>
      <c r="D51" s="1679"/>
      <c r="E51" s="1679"/>
      <c r="F51" s="1679"/>
      <c r="G51" s="1679"/>
      <c r="H51" s="1679"/>
      <c r="I51" s="1679"/>
      <c r="J51" s="1679"/>
      <c r="K51" s="1679"/>
      <c r="L51" s="1679"/>
      <c r="M51" s="1679"/>
      <c r="N51" s="1679"/>
      <c r="O51" s="1679"/>
      <c r="P51" s="1679"/>
      <c r="Q51" s="1679"/>
      <c r="R51" s="1679"/>
      <c r="S51" s="1679"/>
      <c r="T51" s="1679"/>
      <c r="U51" s="1679"/>
      <c r="V51" s="1680"/>
      <c r="AR51" s="1141"/>
    </row>
    <row r="52" spans="1:44" s="27" customFormat="1" ht="30" customHeight="1" thickBot="1">
      <c r="A52" s="1783" t="s">
        <v>119</v>
      </c>
      <c r="B52" s="1948"/>
      <c r="C52" s="104"/>
      <c r="D52" s="76"/>
      <c r="E52" s="76"/>
      <c r="F52" s="928"/>
      <c r="G52" s="995">
        <f>G53+G54</f>
        <v>30</v>
      </c>
      <c r="H52" s="1023">
        <f aca="true" t="shared" si="8" ref="H52:V52">H53+H54</f>
        <v>795</v>
      </c>
      <c r="I52" s="1166">
        <f t="shared" si="8"/>
        <v>360</v>
      </c>
      <c r="J52" s="1166">
        <f t="shared" si="8"/>
        <v>139</v>
      </c>
      <c r="K52" s="1166">
        <f t="shared" si="8"/>
        <v>30</v>
      </c>
      <c r="L52" s="1166">
        <f t="shared" si="8"/>
        <v>191</v>
      </c>
      <c r="M52" s="1165">
        <f t="shared" si="8"/>
        <v>435</v>
      </c>
      <c r="N52" s="1023">
        <f t="shared" si="8"/>
        <v>0</v>
      </c>
      <c r="O52" s="1166">
        <f t="shared" si="8"/>
        <v>0</v>
      </c>
      <c r="P52" s="1166">
        <f t="shared" si="8"/>
        <v>25</v>
      </c>
      <c r="Q52" s="1166">
        <f t="shared" si="8"/>
        <v>0</v>
      </c>
      <c r="R52" s="1166">
        <f t="shared" si="8"/>
        <v>0</v>
      </c>
      <c r="S52" s="1166">
        <f t="shared" si="8"/>
        <v>0</v>
      </c>
      <c r="T52" s="1166">
        <f t="shared" si="8"/>
        <v>0</v>
      </c>
      <c r="U52" s="1166">
        <f t="shared" si="8"/>
        <v>0</v>
      </c>
      <c r="V52" s="1165">
        <f t="shared" si="8"/>
        <v>0</v>
      </c>
      <c r="AR52" s="1141"/>
    </row>
    <row r="53" spans="1:44" s="41" customFormat="1" ht="19.5" customHeight="1" thickBot="1">
      <c r="A53" s="1921" t="s">
        <v>458</v>
      </c>
      <c r="B53" s="1942"/>
      <c r="C53" s="1199"/>
      <c r="D53" s="1124"/>
      <c r="E53" s="1125"/>
      <c r="F53" s="1231"/>
      <c r="G53" s="1237">
        <f>SUM(G39:G42,G47:G48)</f>
        <v>22.5</v>
      </c>
      <c r="H53" s="1232">
        <f aca="true" t="shared" si="9" ref="H53:V53">SUM(H39:H42,H48:H48)</f>
        <v>570</v>
      </c>
      <c r="I53" s="1232">
        <f t="shared" si="9"/>
        <v>270</v>
      </c>
      <c r="J53" s="1232">
        <f t="shared" si="9"/>
        <v>109</v>
      </c>
      <c r="K53" s="1232">
        <f t="shared" si="9"/>
        <v>30</v>
      </c>
      <c r="L53" s="1232">
        <f t="shared" si="9"/>
        <v>131</v>
      </c>
      <c r="M53" s="1232">
        <f t="shared" si="9"/>
        <v>300</v>
      </c>
      <c r="N53" s="1232">
        <f t="shared" si="9"/>
        <v>0</v>
      </c>
      <c r="O53" s="1232">
        <f t="shared" si="9"/>
        <v>0</v>
      </c>
      <c r="P53" s="1232">
        <f t="shared" si="9"/>
        <v>19</v>
      </c>
      <c r="Q53" s="1232">
        <f t="shared" si="9"/>
        <v>0</v>
      </c>
      <c r="R53" s="1232">
        <f t="shared" si="9"/>
        <v>0</v>
      </c>
      <c r="S53" s="1232">
        <f t="shared" si="9"/>
        <v>0</v>
      </c>
      <c r="T53" s="1232">
        <f t="shared" si="9"/>
        <v>0</v>
      </c>
      <c r="U53" s="1232">
        <f t="shared" si="9"/>
        <v>0</v>
      </c>
      <c r="V53" s="1232">
        <f t="shared" si="9"/>
        <v>0</v>
      </c>
      <c r="W53" s="20"/>
      <c r="AR53" s="231"/>
    </row>
    <row r="54" spans="1:44" s="27" customFormat="1" ht="20.25" customHeight="1" thickBot="1">
      <c r="A54" s="1707" t="s">
        <v>382</v>
      </c>
      <c r="B54" s="1941"/>
      <c r="C54" s="104"/>
      <c r="D54" s="76"/>
      <c r="E54" s="76"/>
      <c r="F54" s="928"/>
      <c r="G54" s="995">
        <f>SUM(G44:G44,G50:G50)</f>
        <v>7.5</v>
      </c>
      <c r="H54" s="1167">
        <f aca="true" t="shared" si="10" ref="H54:V54">SUM(H44:H44,H50:H50)</f>
        <v>225</v>
      </c>
      <c r="I54" s="1167">
        <f t="shared" si="10"/>
        <v>90</v>
      </c>
      <c r="J54" s="1167">
        <f t="shared" si="10"/>
        <v>30</v>
      </c>
      <c r="K54" s="1167">
        <f t="shared" si="10"/>
        <v>0</v>
      </c>
      <c r="L54" s="1167">
        <f t="shared" si="10"/>
        <v>60</v>
      </c>
      <c r="M54" s="1167">
        <f t="shared" si="10"/>
        <v>135</v>
      </c>
      <c r="N54" s="1167">
        <f t="shared" si="10"/>
        <v>0</v>
      </c>
      <c r="O54" s="1167">
        <f t="shared" si="10"/>
        <v>0</v>
      </c>
      <c r="P54" s="1167">
        <f t="shared" si="10"/>
        <v>6</v>
      </c>
      <c r="Q54" s="1167">
        <f t="shared" si="10"/>
        <v>0</v>
      </c>
      <c r="R54" s="1167">
        <f t="shared" si="10"/>
        <v>0</v>
      </c>
      <c r="S54" s="1167">
        <f t="shared" si="10"/>
        <v>0</v>
      </c>
      <c r="T54" s="1167">
        <f t="shared" si="10"/>
        <v>0</v>
      </c>
      <c r="U54" s="1167">
        <f t="shared" si="10"/>
        <v>0</v>
      </c>
      <c r="V54" s="1167">
        <f t="shared" si="10"/>
        <v>0</v>
      </c>
      <c r="W54" s="20">
        <f>G54*30</f>
        <v>225</v>
      </c>
      <c r="AR54" s="1141"/>
    </row>
    <row r="56" ht="64.5" customHeight="1" thickBot="1"/>
    <row r="57" spans="1:44" s="7" customFormat="1" ht="19.5" customHeight="1" thickBot="1">
      <c r="A57" s="1710" t="s">
        <v>374</v>
      </c>
      <c r="B57" s="1711"/>
      <c r="C57" s="1711"/>
      <c r="D57" s="1711"/>
      <c r="E57" s="1711"/>
      <c r="F57" s="1711"/>
      <c r="G57" s="1711"/>
      <c r="H57" s="1711"/>
      <c r="I57" s="1711"/>
      <c r="J57" s="1711"/>
      <c r="K57" s="1711"/>
      <c r="L57" s="1711"/>
      <c r="M57" s="1711"/>
      <c r="N57" s="1711"/>
      <c r="O57" s="1711"/>
      <c r="P57" s="1711"/>
      <c r="Q57" s="1711"/>
      <c r="R57" s="1711"/>
      <c r="S57" s="1711"/>
      <c r="T57" s="1711"/>
      <c r="U57" s="1711"/>
      <c r="V57" s="1712"/>
      <c r="AC57" s="298">
        <v>1</v>
      </c>
      <c r="AD57" s="163" t="s">
        <v>342</v>
      </c>
      <c r="AE57" s="163" t="s">
        <v>343</v>
      </c>
      <c r="AF57" s="163">
        <v>3</v>
      </c>
      <c r="AG57" s="163" t="s">
        <v>344</v>
      </c>
      <c r="AH57" s="163" t="s">
        <v>345</v>
      </c>
      <c r="AI57" s="163">
        <v>5</v>
      </c>
      <c r="AJ57" s="163" t="s">
        <v>346</v>
      </c>
      <c r="AK57" s="163" t="s">
        <v>347</v>
      </c>
      <c r="AL57" s="163">
        <v>7</v>
      </c>
      <c r="AM57" s="163" t="s">
        <v>348</v>
      </c>
      <c r="AN57" s="299" t="s">
        <v>349</v>
      </c>
      <c r="AR57" s="231"/>
    </row>
    <row r="58" spans="1:44" s="7" customFormat="1" ht="19.5" customHeight="1" thickBot="1">
      <c r="A58" s="1710" t="s">
        <v>383</v>
      </c>
      <c r="B58" s="1711"/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1711"/>
      <c r="U58" s="1711"/>
      <c r="V58" s="1712"/>
      <c r="AC58" s="907"/>
      <c r="AD58" s="907"/>
      <c r="AE58" s="907"/>
      <c r="AF58" s="907"/>
      <c r="AG58" s="907"/>
      <c r="AH58" s="907"/>
      <c r="AI58" s="907"/>
      <c r="AJ58" s="907"/>
      <c r="AK58" s="907"/>
      <c r="AL58" s="907"/>
      <c r="AM58" s="907"/>
      <c r="AN58" s="907"/>
      <c r="AR58" s="231"/>
    </row>
    <row r="59" spans="1:44" s="7" customFormat="1" ht="19.5" customHeight="1">
      <c r="A59" s="1314" t="s">
        <v>493</v>
      </c>
      <c r="B59" s="889" t="s">
        <v>40</v>
      </c>
      <c r="C59" s="893">
        <v>4</v>
      </c>
      <c r="D59" s="891"/>
      <c r="E59" s="891"/>
      <c r="F59" s="989"/>
      <c r="G59" s="1317">
        <v>3.5</v>
      </c>
      <c r="H59" s="890">
        <f>G59*30</f>
        <v>105</v>
      </c>
      <c r="I59" s="891">
        <v>45</v>
      </c>
      <c r="J59" s="891">
        <v>36</v>
      </c>
      <c r="K59" s="891"/>
      <c r="L59" s="891">
        <v>18</v>
      </c>
      <c r="M59" s="289">
        <f>H59-I59</f>
        <v>60</v>
      </c>
      <c r="N59" s="894"/>
      <c r="O59" s="58"/>
      <c r="P59" s="58"/>
      <c r="Q59" s="107">
        <v>3</v>
      </c>
      <c r="R59" s="58"/>
      <c r="S59" s="58"/>
      <c r="T59" s="58"/>
      <c r="U59" s="58"/>
      <c r="V59" s="114"/>
      <c r="AC59" s="907"/>
      <c r="AD59" s="907"/>
      <c r="AE59" s="907"/>
      <c r="AF59" s="907"/>
      <c r="AG59" s="907"/>
      <c r="AH59" s="907"/>
      <c r="AI59" s="907"/>
      <c r="AJ59" s="907"/>
      <c r="AK59" s="907"/>
      <c r="AL59" s="907"/>
      <c r="AM59" s="907"/>
      <c r="AN59" s="907"/>
      <c r="AR59" s="231"/>
    </row>
    <row r="60" spans="1:44" s="979" customFormat="1" ht="19.5" customHeight="1" thickBot="1">
      <c r="A60" s="606" t="s">
        <v>451</v>
      </c>
      <c r="B60" s="999" t="s">
        <v>41</v>
      </c>
      <c r="C60" s="1000"/>
      <c r="D60" s="21">
        <v>4</v>
      </c>
      <c r="E60" s="128"/>
      <c r="F60" s="990"/>
      <c r="G60" s="1208">
        <v>3</v>
      </c>
      <c r="H60" s="937">
        <f>G60*30</f>
        <v>90</v>
      </c>
      <c r="I60" s="1004">
        <v>72</v>
      </c>
      <c r="J60" s="58"/>
      <c r="K60" s="58"/>
      <c r="L60" s="58">
        <v>72</v>
      </c>
      <c r="M60" s="1005">
        <f>H60-I60</f>
        <v>18</v>
      </c>
      <c r="N60" s="87"/>
      <c r="O60" s="80"/>
      <c r="P60" s="80"/>
      <c r="Q60" s="80">
        <v>4</v>
      </c>
      <c r="R60" s="984"/>
      <c r="S60" s="984"/>
      <c r="T60" s="984"/>
      <c r="U60" s="984"/>
      <c r="V60" s="573"/>
      <c r="AR60" s="1142"/>
    </row>
    <row r="61" spans="1:44" s="20" customFormat="1" ht="19.5" customHeight="1" thickBot="1">
      <c r="A61" s="1701" t="s">
        <v>385</v>
      </c>
      <c r="B61" s="1702"/>
      <c r="C61" s="1702"/>
      <c r="D61" s="1702"/>
      <c r="E61" s="1702"/>
      <c r="F61" s="1702"/>
      <c r="G61" s="1702"/>
      <c r="H61" s="1702"/>
      <c r="I61" s="1702"/>
      <c r="J61" s="1702"/>
      <c r="K61" s="1702"/>
      <c r="L61" s="1702"/>
      <c r="M61" s="1702"/>
      <c r="N61" s="1702"/>
      <c r="O61" s="1702"/>
      <c r="P61" s="1702"/>
      <c r="Q61" s="1702"/>
      <c r="R61" s="1702"/>
      <c r="S61" s="1702"/>
      <c r="T61" s="1702"/>
      <c r="U61" s="1702"/>
      <c r="V61" s="1703"/>
      <c r="W61" s="906"/>
      <c r="X61" s="580"/>
      <c r="Y61" s="580"/>
      <c r="Z61" s="580"/>
      <c r="AR61" s="231"/>
    </row>
    <row r="62" spans="1:44" s="903" customFormat="1" ht="19.5" customHeight="1" thickBot="1">
      <c r="A62" s="944" t="s">
        <v>172</v>
      </c>
      <c r="B62" s="848" t="s">
        <v>471</v>
      </c>
      <c r="C62" s="168"/>
      <c r="D62" s="21">
        <v>4</v>
      </c>
      <c r="E62" s="21"/>
      <c r="F62" s="987"/>
      <c r="G62" s="1171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7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1734" t="s">
        <v>378</v>
      </c>
      <c r="B63" s="1735"/>
      <c r="C63" s="1735"/>
      <c r="D63" s="1735"/>
      <c r="E63" s="1735"/>
      <c r="F63" s="1735"/>
      <c r="G63" s="1735"/>
      <c r="H63" s="1735"/>
      <c r="I63" s="1735"/>
      <c r="J63" s="1735"/>
      <c r="K63" s="1735"/>
      <c r="L63" s="1735"/>
      <c r="M63" s="1735"/>
      <c r="N63" s="1735"/>
      <c r="O63" s="1735"/>
      <c r="P63" s="1735"/>
      <c r="Q63" s="1735"/>
      <c r="R63" s="1735"/>
      <c r="S63" s="1735"/>
      <c r="T63" s="1735"/>
      <c r="U63" s="1735"/>
      <c r="V63" s="1737"/>
      <c r="W63" s="877"/>
      <c r="X63" s="292"/>
      <c r="Y63" s="292"/>
      <c r="Z63" s="292"/>
      <c r="AR63" s="1141"/>
    </row>
    <row r="64" spans="1:44" s="27" customFormat="1" ht="19.5" customHeight="1" thickBot="1">
      <c r="A64" s="1734" t="s">
        <v>384</v>
      </c>
      <c r="B64" s="1735"/>
      <c r="C64" s="1735"/>
      <c r="D64" s="1735"/>
      <c r="E64" s="1735"/>
      <c r="F64" s="1735"/>
      <c r="G64" s="1735"/>
      <c r="H64" s="1735"/>
      <c r="I64" s="1735"/>
      <c r="J64" s="1735"/>
      <c r="K64" s="1735"/>
      <c r="L64" s="1735"/>
      <c r="M64" s="1735"/>
      <c r="N64" s="1735"/>
      <c r="O64" s="1735"/>
      <c r="P64" s="1735"/>
      <c r="Q64" s="1735"/>
      <c r="R64" s="1735"/>
      <c r="S64" s="1735"/>
      <c r="T64" s="1735"/>
      <c r="U64" s="1735"/>
      <c r="V64" s="1737"/>
      <c r="W64" s="877"/>
      <c r="X64" s="292"/>
      <c r="Y64" s="292"/>
      <c r="Z64" s="292"/>
      <c r="AR64" s="1141"/>
    </row>
    <row r="65" spans="1:44" s="27" customFormat="1" ht="18.75" customHeight="1">
      <c r="A65" s="141" t="s">
        <v>314</v>
      </c>
      <c r="B65" s="880" t="s">
        <v>68</v>
      </c>
      <c r="C65" s="852" t="s">
        <v>46</v>
      </c>
      <c r="D65" s="29"/>
      <c r="E65" s="29"/>
      <c r="F65" s="1015"/>
      <c r="G65" s="1234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8"/>
      <c r="W65" s="877"/>
      <c r="X65" s="292"/>
      <c r="Y65" s="292" t="s">
        <v>353</v>
      </c>
      <c r="Z65" s="292"/>
      <c r="AB65" s="20"/>
      <c r="AC65" s="1724" t="s">
        <v>32</v>
      </c>
      <c r="AD65" s="1709"/>
      <c r="AE65" s="1709"/>
      <c r="AF65" s="1709" t="s">
        <v>33</v>
      </c>
      <c r="AG65" s="1709"/>
      <c r="AH65" s="1709"/>
      <c r="AI65" s="1709" t="s">
        <v>34</v>
      </c>
      <c r="AJ65" s="1709"/>
      <c r="AK65" s="1709"/>
      <c r="AL65" s="1709" t="s">
        <v>35</v>
      </c>
      <c r="AM65" s="1709"/>
      <c r="AN65" s="1723"/>
      <c r="AR65" s="1141"/>
    </row>
    <row r="66" spans="1:44" s="27" customFormat="1" ht="19.5" customHeight="1">
      <c r="A66" s="141" t="s">
        <v>316</v>
      </c>
      <c r="B66" s="853" t="s">
        <v>69</v>
      </c>
      <c r="C66" s="851" t="s">
        <v>46</v>
      </c>
      <c r="D66" s="29"/>
      <c r="E66" s="29"/>
      <c r="F66" s="507"/>
      <c r="G66" s="1173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353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41"/>
    </row>
    <row r="67" spans="1:44" s="27" customFormat="1" ht="19.5" customHeight="1" thickBot="1">
      <c r="A67" s="315" t="s">
        <v>318</v>
      </c>
      <c r="B67" s="1259" t="s">
        <v>418</v>
      </c>
      <c r="C67" s="855"/>
      <c r="D67" s="37"/>
      <c r="E67" s="37"/>
      <c r="F67" s="1315" t="s">
        <v>46</v>
      </c>
      <c r="G67" s="1255">
        <v>1</v>
      </c>
      <c r="H67" s="1256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5"/>
      <c r="O67" s="619"/>
      <c r="P67" s="619"/>
      <c r="Q67" s="619">
        <v>1</v>
      </c>
      <c r="R67" s="619"/>
      <c r="S67" s="619"/>
      <c r="T67" s="619"/>
      <c r="U67" s="619"/>
      <c r="V67" s="1246"/>
      <c r="AB67" s="20" t="s">
        <v>362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41"/>
    </row>
    <row r="68" spans="1:44" s="903" customFormat="1" ht="19.5" customHeight="1" thickBot="1">
      <c r="A68" s="1943" t="s">
        <v>386</v>
      </c>
      <c r="B68" s="1944"/>
      <c r="C68" s="1944"/>
      <c r="D68" s="1944"/>
      <c r="E68" s="1944"/>
      <c r="F68" s="1944"/>
      <c r="G68" s="1944"/>
      <c r="H68" s="1944"/>
      <c r="I68" s="1944"/>
      <c r="J68" s="1944"/>
      <c r="K68" s="1944"/>
      <c r="L68" s="1944"/>
      <c r="M68" s="1944"/>
      <c r="N68" s="1944"/>
      <c r="O68" s="1944"/>
      <c r="P68" s="1944"/>
      <c r="Q68" s="1944"/>
      <c r="R68" s="1944"/>
      <c r="S68" s="1944"/>
      <c r="T68" s="1944"/>
      <c r="U68" s="1944"/>
      <c r="V68" s="1947"/>
      <c r="AR68" s="231"/>
    </row>
    <row r="69" spans="1:44" s="27" customFormat="1" ht="51" customHeight="1" thickBot="1">
      <c r="A69" s="1162" t="s">
        <v>394</v>
      </c>
      <c r="B69" s="1238" t="s">
        <v>473</v>
      </c>
      <c r="C69" s="1215"/>
      <c r="D69" s="936" t="s">
        <v>46</v>
      </c>
      <c r="E69" s="1216"/>
      <c r="F69" s="1217"/>
      <c r="G69" s="1235">
        <v>5</v>
      </c>
      <c r="H69" s="926">
        <f>G69*30</f>
        <v>150</v>
      </c>
      <c r="I69" s="1185">
        <f>J69+K69+L69</f>
        <v>72</v>
      </c>
      <c r="J69" s="270">
        <v>36</v>
      </c>
      <c r="K69" s="1186"/>
      <c r="L69" s="1186">
        <v>36</v>
      </c>
      <c r="M69" s="1163">
        <f>H69-I69</f>
        <v>78</v>
      </c>
      <c r="N69" s="1218"/>
      <c r="O69" s="1219"/>
      <c r="P69" s="1186"/>
      <c r="Q69" s="1186">
        <v>4</v>
      </c>
      <c r="R69" s="1186"/>
      <c r="S69" s="1186"/>
      <c r="T69" s="1219"/>
      <c r="U69" s="1219"/>
      <c r="V69" s="935"/>
      <c r="AB69" s="292" t="s">
        <v>362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1678" t="s">
        <v>202</v>
      </c>
      <c r="B70" s="1679"/>
      <c r="C70" s="1679"/>
      <c r="D70" s="1679"/>
      <c r="E70" s="1679"/>
      <c r="F70" s="1679"/>
      <c r="G70" s="1679"/>
      <c r="H70" s="1679"/>
      <c r="I70" s="1679"/>
      <c r="J70" s="1679"/>
      <c r="K70" s="1679"/>
      <c r="L70" s="1679"/>
      <c r="M70" s="1679"/>
      <c r="N70" s="1679"/>
      <c r="O70" s="1679"/>
      <c r="P70" s="1679"/>
      <c r="Q70" s="1679"/>
      <c r="R70" s="1679"/>
      <c r="S70" s="1679"/>
      <c r="T70" s="1679"/>
      <c r="U70" s="1679"/>
      <c r="V70" s="1680"/>
      <c r="AR70" s="1141"/>
    </row>
    <row r="71" spans="1:44" s="27" customFormat="1" ht="19.5" customHeight="1" thickBot="1">
      <c r="A71" s="1220" t="s">
        <v>61</v>
      </c>
      <c r="B71" s="1221" t="s">
        <v>90</v>
      </c>
      <c r="C71" s="1222"/>
      <c r="D71" s="127">
        <v>4</v>
      </c>
      <c r="E71" s="127"/>
      <c r="F71" s="1230"/>
      <c r="G71" s="1236">
        <v>4.5</v>
      </c>
      <c r="H71" s="926">
        <f>G71*30</f>
        <v>135</v>
      </c>
      <c r="I71" s="1223"/>
      <c r="J71" s="1223"/>
      <c r="K71" s="1223"/>
      <c r="L71" s="1223"/>
      <c r="M71" s="1224"/>
      <c r="N71" s="1225"/>
      <c r="O71" s="1226"/>
      <c r="P71" s="1226"/>
      <c r="Q71" s="1226"/>
      <c r="R71" s="1226"/>
      <c r="S71" s="1226"/>
      <c r="T71" s="1227"/>
      <c r="U71" s="1228"/>
      <c r="V71" s="1229"/>
      <c r="AR71" s="1141"/>
    </row>
    <row r="72" spans="1:44" s="27" customFormat="1" ht="30" customHeight="1" thickBot="1">
      <c r="A72" s="1783" t="s">
        <v>119</v>
      </c>
      <c r="B72" s="1948"/>
      <c r="C72" s="104"/>
      <c r="D72" s="76"/>
      <c r="E72" s="76"/>
      <c r="F72" s="928"/>
      <c r="G72" s="995">
        <f aca="true" t="shared" si="13" ref="G72:V72">G73+G74</f>
        <v>30</v>
      </c>
      <c r="H72" s="1023">
        <f t="shared" si="13"/>
        <v>795</v>
      </c>
      <c r="I72" s="1166">
        <f t="shared" si="13"/>
        <v>342</v>
      </c>
      <c r="J72" s="1166">
        <f t="shared" si="13"/>
        <v>126</v>
      </c>
      <c r="K72" s="1166">
        <f t="shared" si="13"/>
        <v>18</v>
      </c>
      <c r="L72" s="1166">
        <f t="shared" si="13"/>
        <v>198</v>
      </c>
      <c r="M72" s="1165">
        <f t="shared" si="13"/>
        <v>318</v>
      </c>
      <c r="N72" s="1023">
        <f t="shared" si="13"/>
        <v>0</v>
      </c>
      <c r="O72" s="1166">
        <f t="shared" si="13"/>
        <v>0</v>
      </c>
      <c r="P72" s="1166">
        <f t="shared" si="13"/>
        <v>0</v>
      </c>
      <c r="Q72" s="1166">
        <f t="shared" si="13"/>
        <v>19</v>
      </c>
      <c r="R72" s="1166">
        <f t="shared" si="13"/>
        <v>0</v>
      </c>
      <c r="S72" s="1166">
        <f t="shared" si="13"/>
        <v>0</v>
      </c>
      <c r="T72" s="1166">
        <f t="shared" si="13"/>
        <v>0</v>
      </c>
      <c r="U72" s="1166">
        <f t="shared" si="13"/>
        <v>0</v>
      </c>
      <c r="V72" s="1165">
        <f t="shared" si="13"/>
        <v>0</v>
      </c>
      <c r="AR72" s="1141"/>
    </row>
    <row r="73" spans="1:44" s="41" customFormat="1" ht="19.5" customHeight="1" thickBot="1">
      <c r="A73" s="1921" t="s">
        <v>458</v>
      </c>
      <c r="B73" s="1942"/>
      <c r="C73" s="1199"/>
      <c r="D73" s="1124"/>
      <c r="E73" s="1125"/>
      <c r="F73" s="1231"/>
      <c r="G73" s="1237">
        <f>SUM(G59:G60,G65:G67)+G71</f>
        <v>22</v>
      </c>
      <c r="H73" s="1202">
        <f aca="true" t="shared" si="14" ref="H73:V73">SUM(H60:H60,H65:H67)+H71</f>
        <v>555</v>
      </c>
      <c r="I73" s="1126">
        <f t="shared" si="14"/>
        <v>234</v>
      </c>
      <c r="J73" s="1126">
        <f t="shared" si="14"/>
        <v>90</v>
      </c>
      <c r="K73" s="1126">
        <f t="shared" si="14"/>
        <v>18</v>
      </c>
      <c r="L73" s="1126">
        <f t="shared" si="14"/>
        <v>126</v>
      </c>
      <c r="M73" s="1200">
        <f t="shared" si="14"/>
        <v>186</v>
      </c>
      <c r="N73" s="1202">
        <f t="shared" si="14"/>
        <v>0</v>
      </c>
      <c r="O73" s="1126">
        <f t="shared" si="14"/>
        <v>0</v>
      </c>
      <c r="P73" s="1126">
        <f t="shared" si="14"/>
        <v>0</v>
      </c>
      <c r="Q73" s="1126">
        <f t="shared" si="14"/>
        <v>13</v>
      </c>
      <c r="R73" s="1126">
        <f t="shared" si="14"/>
        <v>0</v>
      </c>
      <c r="S73" s="1126">
        <f t="shared" si="14"/>
        <v>0</v>
      </c>
      <c r="T73" s="1126">
        <f t="shared" si="14"/>
        <v>0</v>
      </c>
      <c r="U73" s="1126">
        <f t="shared" si="14"/>
        <v>0</v>
      </c>
      <c r="V73" s="1200">
        <f t="shared" si="14"/>
        <v>0</v>
      </c>
      <c r="W73" s="20"/>
      <c r="AR73" s="231"/>
    </row>
    <row r="74" spans="1:44" s="27" customFormat="1" ht="20.25" customHeight="1" thickBot="1">
      <c r="A74" s="1707" t="s">
        <v>382</v>
      </c>
      <c r="B74" s="1941"/>
      <c r="C74" s="104"/>
      <c r="D74" s="76"/>
      <c r="E74" s="76"/>
      <c r="F74" s="928"/>
      <c r="G74" s="995">
        <f aca="true" t="shared" si="15" ref="G74:V74">SUM(G62:G62,G69:G69)</f>
        <v>8</v>
      </c>
      <c r="H74" s="1167">
        <f t="shared" si="15"/>
        <v>240</v>
      </c>
      <c r="I74" s="1167">
        <f t="shared" si="15"/>
        <v>108</v>
      </c>
      <c r="J74" s="1167">
        <f t="shared" si="15"/>
        <v>36</v>
      </c>
      <c r="K74" s="1167">
        <f t="shared" si="15"/>
        <v>0</v>
      </c>
      <c r="L74" s="1167">
        <f t="shared" si="15"/>
        <v>72</v>
      </c>
      <c r="M74" s="1167">
        <f t="shared" si="15"/>
        <v>132</v>
      </c>
      <c r="N74" s="1167">
        <f t="shared" si="15"/>
        <v>0</v>
      </c>
      <c r="O74" s="1167">
        <f t="shared" si="15"/>
        <v>0</v>
      </c>
      <c r="P74" s="1167">
        <f t="shared" si="15"/>
        <v>0</v>
      </c>
      <c r="Q74" s="1167">
        <f t="shared" si="15"/>
        <v>6</v>
      </c>
      <c r="R74" s="1167">
        <f t="shared" si="15"/>
        <v>0</v>
      </c>
      <c r="S74" s="1167">
        <f t="shared" si="15"/>
        <v>0</v>
      </c>
      <c r="T74" s="1167">
        <f t="shared" si="15"/>
        <v>0</v>
      </c>
      <c r="U74" s="1167">
        <f t="shared" si="15"/>
        <v>0</v>
      </c>
      <c r="V74" s="1167">
        <f t="shared" si="15"/>
        <v>0</v>
      </c>
      <c r="W74" s="20">
        <f>G74*30</f>
        <v>240</v>
      </c>
      <c r="AR74" s="1141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Пользователь Windows</cp:lastModifiedBy>
  <cp:lastPrinted>2020-05-04T09:47:56Z</cp:lastPrinted>
  <dcterms:created xsi:type="dcterms:W3CDTF">2012-01-24T19:18:26Z</dcterms:created>
  <dcterms:modified xsi:type="dcterms:W3CDTF">2024-06-26T13:14:04Z</dcterms:modified>
  <cp:category/>
  <cp:version/>
  <cp:contentType/>
  <cp:contentStatus/>
</cp:coreProperties>
</file>