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60" activeTab="0"/>
  </bookViews>
  <sheets>
    <sheet name="титул" sheetId="1" r:id="rId1"/>
    <sheet name="план" sheetId="2" state="hidden" r:id="rId2"/>
    <sheet name="план (3)" sheetId="3" state="hidden" r:id="rId3"/>
    <sheet name="план (проект 2)" sheetId="4" state="hidden" r:id="rId4"/>
    <sheet name="план (24-25 н.р.) " sheetId="5" r:id="rId5"/>
    <sheet name="план (2)" sheetId="6" state="hidden" r:id="rId6"/>
  </sheets>
  <definedNames>
    <definedName name="_xlnm.Print_Titles" localSheetId="1">'план'!$8:$8</definedName>
    <definedName name="_xlnm.Print_Titles" localSheetId="5">'план (2)'!$8:$8</definedName>
    <definedName name="_xlnm.Print_Titles" localSheetId="4">'план (24-25 н.р.) '!$8:$8</definedName>
    <definedName name="_xlnm.Print_Titles" localSheetId="2">'план (3)'!$8:$8</definedName>
    <definedName name="_xlnm.Print_Titles" localSheetId="3">'план (проект 2)'!$8:$8</definedName>
    <definedName name="_xlnm.Print_Area" localSheetId="1">'план'!$A$1:$AN$199</definedName>
    <definedName name="_xlnm.Print_Area" localSheetId="5">'план (2)'!$A$1:$V$182</definedName>
    <definedName name="_xlnm.Print_Area" localSheetId="4">'план (24-25 н.р.) '!$A$1:$AN$205</definedName>
    <definedName name="_xlnm.Print_Area" localSheetId="2">'план (3)'!$A$1:$AN$199</definedName>
    <definedName name="_xlnm.Print_Area" localSheetId="3">'план (проект 2)'!$A$1:$AN$205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<sst xmlns="http://schemas.openxmlformats.org/spreadsheetml/2006/main" count="2799" uniqueCount="456">
  <si>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</si>
  <si>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</si>
  <si>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</si>
  <si>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</si>
  <si>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</si>
  <si>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</si>
  <si>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</si>
  <si>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</si>
  <si>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</si>
  <si>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</si>
  <si>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</si>
  <si>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</si>
  <si>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</si>
  <si>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</si>
  <si>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</si>
  <si>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</si>
  <si>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</si>
  <si>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</si>
  <si>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</si>
  <si>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</si>
  <si>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</si>
  <si>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</si>
  <si>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</si>
  <si>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</si>
  <si>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</si>
  <si>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</si>
  <si>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</si>
  <si>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</si>
  <si>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</si>
  <si>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</si>
  <si>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</si>
  <si>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</si>
  <si>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</si>
  <si>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</si>
  <si>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</si>
  <si>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</si>
  <si>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</si>
  <si>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</si>
  <si>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</si>
  <si>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</si>
  <si>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</si>
  <si>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</si>
  <si>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</si>
  <si>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</si>
  <si>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</si>
  <si>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</si>
  <si>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</si>
  <si>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</si>
  <si>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</si>
  <si>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</si>
  <si>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</si>
  <si>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</si>
  <si>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</si>
  <si>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</si>
  <si>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</si>
  <si>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</si>
  <si>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</si>
  <si>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</si>
  <si>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</si>
  <si>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</si>
  <si>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</si>
  <si>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</si>
  <si>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</si>
  <si>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</si>
  <si>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</si>
  <si>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</si>
  <si>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</si>
  <si>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</si>
  <si>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</si>
  <si>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</si>
  <si>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</si>
  <si>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</si>
  <si>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</si>
  <si>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</si>
  <si>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</si>
  <si>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</si>
  <si>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</si>
  <si>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</si>
  <si>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</si>
  <si>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</si>
  <si>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</si>
  <si>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</si>
  <si>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Міністерство освіти і науки України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</si>
  <si>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</si>
  <si>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</si>
  <si>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</si>
  <si>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Усього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</si>
  <si>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</si>
  <si>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</si>
  <si>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</si>
  <si>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</si>
  <si>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</si>
  <si>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</si>
  <si>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</si>
  <si>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</si>
  <si>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</si>
  <si>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</si>
  <si>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</si>
  <si>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</si>
  <si>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</si>
  <si>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</si>
  <si>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</si>
  <si>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</si>
  <si>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</si>
  <si>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</si>
  <si>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</si>
  <si>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</si>
  <si>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</si>
  <si>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</si>
  <si>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</si>
  <si>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</si>
  <si>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</si>
  <si>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</si>
  <si>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</si>
  <si>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</si>
  <si>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</si>
  <si>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</si>
  <si>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</si>
  <si>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</si>
  <si>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</si>
  <si>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</si>
  <si>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</si>
  <si>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</si>
  <si>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</si>
  <si>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</si>
  <si>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</si>
  <si>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</si>
  <si>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</si>
  <si>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</si>
  <si>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</si>
  <si>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</si>
  <si>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</si>
  <si>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</si>
  <si>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</si>
  <si>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</si>
  <si>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</si>
  <si>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</si>
  <si>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</si>
  <si>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</si>
  <si>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</si>
  <si>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</si>
  <si>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</si>
  <si>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</si>
  <si>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</si>
  <si>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</si>
  <si>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</si>
  <si>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</si>
  <si>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</si>
  <si>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</si>
  <si>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</si>
  <si>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</si>
  <si>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</si>
  <si>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</si>
  <si>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</si>
  <si>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</si>
  <si>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</si>
  <si>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</si>
  <si>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</si>
  <si>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</si>
  <si>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</si>
  <si>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</si>
  <si>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</si>
  <si>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</si>
  <si>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</si>
  <si>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</si>
  <si>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</si>
  <si>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</si>
  <si>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</si>
  <si>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</si>
  <si>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</si>
  <si>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</si>
  <si>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</si>
  <si>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</si>
  <si>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</si>
  <si>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</si>
  <si>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</si>
  <si>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</si>
  <si>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</si>
  <si>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</si>
  <si>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</si>
  <si>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</si>
  <si>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</si>
  <si>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</si>
  <si>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</si>
  <si>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</si>
  <si>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</si>
  <si>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</si>
  <si>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</si>
  <si>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</si>
  <si>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</si>
  <si>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</si>
  <si>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</si>
  <si>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</si>
  <si>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</si>
  <si>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</si>
  <si>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</si>
  <si>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</si>
  <si>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</si>
  <si>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</si>
  <si>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</si>
  <si>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</si>
  <si>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</si>
  <si>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</si>
  <si>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</si>
  <si>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</si>
  <si>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</si>
  <si>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</si>
  <si>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41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</si>
  <si>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</si>
  <si>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</si>
  <si>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</si>
  <si>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</si>
  <si>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</si>
  <si>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</si>
  <si>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</si>
  <si>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</si>
  <si>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</si>
  <si>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</si>
  <si>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</si>
  <si>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</si>
  <si>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</si>
  <si>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</si>
  <si>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>ЗАТВЕРДЖЕНО:</t>
  </si>
  <si>
    <t>на засіданні Вченої ради</t>
  </si>
  <si>
    <t>(Ковальов В.Д.)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</si>
  <si>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</si>
  <si>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</si>
  <si>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</si>
  <si>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</si>
  <si>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</si>
  <si>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</si>
  <si>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</si>
  <si>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</si>
  <si>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</si>
  <si>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</si>
  <si>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</si>
  <si>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</si>
  <si>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</si>
  <si>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</si>
  <si>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</si>
  <si>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</si>
  <si>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</si>
  <si>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</si>
  <si>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</si>
  <si>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</si>
  <si>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</si>
  <si>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</si>
  <si>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</si>
  <si>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</si>
  <si>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</si>
  <si>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</si>
  <si>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</si>
  <si>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</si>
  <si>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</si>
  <si>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</si>
  <si>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</si>
  <si>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</si>
  <si>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</si>
  <si>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</si>
  <si>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</si>
  <si>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</si>
  <si>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</si>
  <si>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</si>
  <si>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8+15+7</t>
  </si>
  <si>
    <t>іспит</t>
  </si>
  <si>
    <t>кп</t>
  </si>
  <si>
    <t>кр</t>
  </si>
  <si>
    <t>Директор ЦДЗО</t>
  </si>
  <si>
    <t xml:space="preserve">Кількість аудиторних годин по курсах і семестрах </t>
  </si>
  <si>
    <t xml:space="preserve">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</si>
  <si>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</si>
  <si>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ОПП підготовки молодшого спеціаліста </t>
  </si>
  <si>
    <r>
      <t xml:space="preserve">спеціалізація: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</si>
  <si>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Кваліфікація:   бакалавр з автоматизаціі та комп'ютерно-інтегрованих технологій</t>
  </si>
  <si>
    <t>Срок навчання - 2 роки 10 місяців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</si>
  <si>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</si>
  <si>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1. ОБОВ'ЯЗКОВІ НАВЧАЛЬНІ ДИСЦИПЛІНИ</t>
  </si>
  <si>
    <t>2.1 ЦИКЛ ЗАГАЛЬНОЇ ПІДГОТОВКИ</t>
  </si>
  <si>
    <t>2.2. ЦИКЛ ПРОФЕСІЙНОЇ ПІДГОТОВКИ</t>
  </si>
  <si>
    <t>1.1 ЦИКЛ ЗАГАЛЬНОЇ ПІДГОТОВКИ</t>
  </si>
  <si>
    <t>1.2. ЦИКЛ ПРОФЕСІЙНОЇ ПІДГОТОВКИ</t>
  </si>
  <si>
    <t>1.1.7</t>
  </si>
  <si>
    <t>1.1.8</t>
  </si>
  <si>
    <t>1.1.9</t>
  </si>
  <si>
    <t>1.1.10</t>
  </si>
  <si>
    <t>Основи мехатроніки</t>
  </si>
  <si>
    <t>1.2.1</t>
  </si>
  <si>
    <t>1.2.10</t>
  </si>
  <si>
    <t>Електротехніка та електромеханіка</t>
  </si>
  <si>
    <t>1.2.11</t>
  </si>
  <si>
    <t>1.2.12</t>
  </si>
  <si>
    <t>1.2.13</t>
  </si>
  <si>
    <t>1.2.14</t>
  </si>
  <si>
    <t>1.2.15</t>
  </si>
  <si>
    <t>4/4</t>
  </si>
  <si>
    <t>Всього обов'язкові дисципліни:</t>
  </si>
  <si>
    <t>1.3 ПРАКТИЧНА ПІДГОТОВКА</t>
  </si>
  <si>
    <t>Всього п.1.3:</t>
  </si>
  <si>
    <t>Всього п.1.4:</t>
  </si>
  <si>
    <t>1.4.1</t>
  </si>
  <si>
    <t>зал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</si>
  <si>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</si>
  <si>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</si>
  <si>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</si>
  <si>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</si>
  <si>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</si>
  <si>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</si>
  <si>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</si>
  <si>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</si>
  <si>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Основи наукових досліджень</t>
  </si>
  <si>
    <t>2.2.4</t>
  </si>
  <si>
    <t>Основи системного аналізу</t>
  </si>
  <si>
    <t>Web-програмування</t>
  </si>
  <si>
    <t>Інформаційні мережі</t>
  </si>
  <si>
    <t>Переддипломна практика</t>
  </si>
  <si>
    <t>2.2.5</t>
  </si>
  <si>
    <t>2.2.6</t>
  </si>
  <si>
    <t>2.2.8</t>
  </si>
  <si>
    <t>2.2.9</t>
  </si>
  <si>
    <t>2.2.10</t>
  </si>
  <si>
    <t>2.2.11</t>
  </si>
  <si>
    <t>2.2.12</t>
  </si>
  <si>
    <t>3</t>
  </si>
  <si>
    <t>48/12</t>
  </si>
  <si>
    <t>П</t>
  </si>
  <si>
    <t>12+10+8</t>
  </si>
  <si>
    <t>3 тижні у семестрі 6</t>
  </si>
  <si>
    <t>I. ГРАФІК ОСВІТНЬОГО ПРОЦЕСУ</t>
  </si>
  <si>
    <t xml:space="preserve">                 II. ЗВЕДЕНІ ДАНІ ПРО БЮДЖЕТ ЧАСУ, тижні                                                                  ІІІ.   АТЕСТАЦІЯ</t>
  </si>
  <si>
    <t>№ з/п</t>
  </si>
  <si>
    <t>Кваліфікаційна робота бакалавра</t>
  </si>
  <si>
    <t>Інженерна та комп'ютерна графіка</t>
  </si>
  <si>
    <t>Комп'ютерні технології та программування</t>
  </si>
  <si>
    <t>1.1.15</t>
  </si>
  <si>
    <t>Історія науки та техніки на базі фахової передвищої освіти</t>
  </si>
  <si>
    <t>1.1.16</t>
  </si>
  <si>
    <t>Правознавство на базі фахової передвищої освіти</t>
  </si>
  <si>
    <t>Психологія на базі фахової передвищої освіти</t>
  </si>
  <si>
    <t>1.1.11</t>
  </si>
  <si>
    <t>1.1.12</t>
  </si>
  <si>
    <t>1.1.13</t>
  </si>
  <si>
    <t>1.1.14</t>
  </si>
  <si>
    <t>1.2.16</t>
  </si>
  <si>
    <t>1.2.17</t>
  </si>
  <si>
    <t>1.4  АТЕСТАЦІЯ</t>
  </si>
  <si>
    <t>А</t>
  </si>
  <si>
    <t>Атестація</t>
  </si>
  <si>
    <t>Політологія</t>
  </si>
  <si>
    <t>Дисципліна з інших ОП ДДМА</t>
  </si>
  <si>
    <t xml:space="preserve">Екологія </t>
  </si>
  <si>
    <t>Історія науки і техніки</t>
  </si>
  <si>
    <t>Основи економічної теорії</t>
  </si>
  <si>
    <t>Разом на базі ДДМА:</t>
  </si>
  <si>
    <t>Дисципліна 2 семестру</t>
  </si>
  <si>
    <t>Дисципліна 3 семестру</t>
  </si>
  <si>
    <t>Дисципліна 4 семестру</t>
  </si>
  <si>
    <t>Комплектний електропривод</t>
  </si>
  <si>
    <t xml:space="preserve">Людино-машинний інтерфейс </t>
  </si>
  <si>
    <t>Організація баз даних</t>
  </si>
  <si>
    <t xml:space="preserve">Об'єктно-орієнтоване програмування </t>
  </si>
  <si>
    <t>Теорія тепло- та масоперенесення</t>
  </si>
  <si>
    <t xml:space="preserve">Проектування вбудованих мікроконтролерівна </t>
  </si>
  <si>
    <t>Дисципліна 5 семестру</t>
  </si>
  <si>
    <t xml:space="preserve">Дисципліна 2 семестру </t>
  </si>
  <si>
    <t>Всього вибіркові дисципліни на базі ДДМА: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</si>
  <si>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</si>
  <si>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</si>
  <si>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</si>
  <si>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</si>
  <si>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на базі фахової передвищої освіти:</t>
  </si>
  <si>
    <t>Метрологія,технологічні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</si>
  <si>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</si>
  <si>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>Технологічна практика на базі фахової передвищої освіти</t>
  </si>
  <si>
    <t>Конструкторська практика на базі фахової передвищої освіти</t>
  </si>
  <si>
    <t>2.1. Дисципліни вільного вибору студента (на базі фахової передвищої освіти)</t>
  </si>
  <si>
    <t>10+2 тижнів у семестрі 6</t>
  </si>
  <si>
    <t>38/12</t>
  </si>
  <si>
    <t xml:space="preserve">Дисципліна 1 семестру </t>
  </si>
  <si>
    <t>КРБ</t>
  </si>
  <si>
    <t>0/6</t>
  </si>
  <si>
    <t>8/8</t>
  </si>
  <si>
    <t>48/18</t>
  </si>
  <si>
    <t>32/18</t>
  </si>
  <si>
    <t>6/4</t>
  </si>
  <si>
    <t>2/4</t>
  </si>
  <si>
    <t>академія</t>
  </si>
  <si>
    <t>всього</t>
  </si>
  <si>
    <t>(перезалік)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</si>
  <si>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</si>
  <si>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</si>
  <si>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</si>
  <si>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 xml:space="preserve">3. ПОЗАКРЕДИТНІ ДИСЦИПЛІНИ </t>
  </si>
  <si>
    <t>Вступ до освітнього процесу</t>
  </si>
  <si>
    <t>44/8</t>
  </si>
  <si>
    <t>48/10</t>
  </si>
  <si>
    <t>48/8</t>
  </si>
  <si>
    <t>1.1.17</t>
  </si>
  <si>
    <t>Гарант ОП</t>
  </si>
  <si>
    <t>Трудове право</t>
  </si>
  <si>
    <t>Комунікації у соціально-технічних системах</t>
  </si>
  <si>
    <t>Д</t>
  </si>
  <si>
    <t>/С</t>
  </si>
  <si>
    <t>20/12</t>
  </si>
  <si>
    <t>28/12</t>
  </si>
  <si>
    <t>12/8</t>
  </si>
  <si>
    <t>Позначення: Н – настановна сесія; С – екзаменаційна сесія;  К – канікули; Д – виконання кваліфікаційної роботи; А  – атестація</t>
  </si>
  <si>
    <t>Виконання кваліфікаційної роботи</t>
  </si>
  <si>
    <t>Микола ФЕДОРОВ</t>
  </si>
  <si>
    <t>Олексій РАЗЖИВІН</t>
  </si>
  <si>
    <t>Тайм менеджмент</t>
  </si>
  <si>
    <t>2.1.9</t>
  </si>
  <si>
    <t xml:space="preserve">          II. План освітнього процесу  на 2023-2024 н.р.                                АКІТР (заочн. приск.)                   </t>
  </si>
  <si>
    <t>Чисельні методи та моделювання на ЕОМ</t>
  </si>
  <si>
    <t>Комп'ютерна логіка</t>
  </si>
  <si>
    <t>2.1.10</t>
  </si>
  <si>
    <t>Теорія інформації та кодування</t>
  </si>
  <si>
    <t>Теорія алгоритмів та автоматів</t>
  </si>
  <si>
    <t>Системи штучного інтелекту та інтелектуальний аналіз даних</t>
  </si>
  <si>
    <t>Монтаж, обслуговування та налагодження систем керування</t>
  </si>
  <si>
    <t>Робототехніка</t>
  </si>
  <si>
    <t xml:space="preserve">Проектування систем автоматизації на базі ПЛК </t>
  </si>
  <si>
    <t>Автоматизований електропривод (курс.роб.)</t>
  </si>
  <si>
    <t>Проектування систем автоматизації на базі ПЛК  (курс.проект)</t>
  </si>
  <si>
    <t>40/28</t>
  </si>
  <si>
    <t>48/28</t>
  </si>
  <si>
    <t>В.о. зав.кафедри АВП</t>
  </si>
  <si>
    <t>Олег СУБОТІН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</si>
  <si>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</si>
  <si>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 xml:space="preserve"> 174 "Автоматизація, комп'ютерно-інтегровані технології та робототехніка"</t>
    </r>
  </si>
  <si>
    <t>Форма атестації (екзамен, кваліфікаційна робота)</t>
  </si>
  <si>
    <t>1 сем</t>
  </si>
  <si>
    <t>2 сем</t>
  </si>
  <si>
    <t>3 сем</t>
  </si>
  <si>
    <t>4 сем</t>
  </si>
  <si>
    <t>5 сем</t>
  </si>
  <si>
    <t>6 сем</t>
  </si>
  <si>
    <t xml:space="preserve">Дисципліна 4 семестру </t>
  </si>
  <si>
    <t xml:space="preserve">Проектування вбудованих мікроконтролерів на </t>
  </si>
  <si>
    <t>2.2.7</t>
  </si>
  <si>
    <t xml:space="preserve">Робота з віддаленими базами даних </t>
  </si>
  <si>
    <t>Дисципліни 3 семестру</t>
  </si>
  <si>
    <t>3, 3</t>
  </si>
  <si>
    <t>Паралельні та розподілені обчислення</t>
  </si>
  <si>
    <t xml:space="preserve">Проектування вбудованих мікроконтролерів </t>
  </si>
  <si>
    <t>Дисципліна 6 семестру</t>
  </si>
  <si>
    <t>48/36</t>
  </si>
  <si>
    <t>6, 6</t>
  </si>
  <si>
    <t xml:space="preserve"> </t>
  </si>
  <si>
    <t>20/8</t>
  </si>
  <si>
    <t>мп</t>
  </si>
  <si>
    <t>хіоп</t>
  </si>
  <si>
    <t>еп</t>
  </si>
  <si>
    <t>Олег МАРКОВ</t>
  </si>
  <si>
    <t xml:space="preserve">          II. План освітнього процесу  на 2024-2025 н.р.                                АКІТР (заочн. приск.)                   </t>
  </si>
  <si>
    <r>
      <t>протокол № _</t>
    </r>
    <r>
      <rPr>
        <u val="single"/>
        <sz val="20"/>
        <rFont val="Times New Roman"/>
        <family val="1"/>
      </rPr>
      <t>9</t>
    </r>
    <r>
      <rPr>
        <sz val="20"/>
        <rFont val="Times New Roman"/>
        <family val="1"/>
      </rPr>
      <t>__</t>
    </r>
  </si>
  <si>
    <t>" 25  "   квітня    2024 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</si>
</sst>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  <numFmt numFmtId="192" formatCode="#,##0.00_ ;\-#,##0.00\ "/>
  </numFmts>
  <fonts count="9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22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5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8" fontId="7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5" fillId="0" borderId="0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82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81" fontId="1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32" borderId="29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32" borderId="25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181" fontId="11" fillId="0" borderId="30" xfId="0" applyNumberFormat="1" applyFont="1" applyFill="1" applyBorder="1" applyAlignment="1" applyProtection="1">
      <alignment horizontal="center" vertical="center"/>
      <protection/>
    </xf>
    <xf numFmtId="181" fontId="11" fillId="0" borderId="31" xfId="0" applyNumberFormat="1" applyFont="1" applyFill="1" applyBorder="1" applyAlignment="1" applyProtection="1">
      <alignment horizontal="center" vertical="center"/>
      <protection/>
    </xf>
    <xf numFmtId="181" fontId="11" fillId="0" borderId="29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81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1" fontId="11" fillId="0" borderId="37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vertical="center"/>
      <protection/>
    </xf>
    <xf numFmtId="180" fontId="15" fillId="0" borderId="29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182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49" fontId="13" fillId="32" borderId="30" xfId="0" applyNumberFormat="1" applyFont="1" applyFill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37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>
      <alignment horizontal="center" vertical="center" wrapText="1"/>
    </xf>
    <xf numFmtId="189" fontId="5" fillId="0" borderId="3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84" fillId="0" borderId="4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191" fontId="5" fillId="0" borderId="52" xfId="0" applyNumberFormat="1" applyFont="1" applyFill="1" applyBorder="1" applyAlignment="1" applyProtection="1">
      <alignment horizontal="center" vertical="center"/>
      <protection/>
    </xf>
    <xf numFmtId="182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left" vertical="center" wrapText="1"/>
    </xf>
    <xf numFmtId="49" fontId="84" fillId="0" borderId="12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84" fillId="0" borderId="53" xfId="0" applyNumberFormat="1" applyFont="1" applyFill="1" applyBorder="1" applyAlignment="1">
      <alignment horizontal="center" vertical="center"/>
    </xf>
    <xf numFmtId="49" fontId="84" fillId="0" borderId="54" xfId="0" applyNumberFormat="1" applyFont="1" applyFill="1" applyBorder="1" applyAlignment="1">
      <alignment horizontal="center" vertical="center"/>
    </xf>
    <xf numFmtId="0" fontId="84" fillId="0" borderId="54" xfId="0" applyNumberFormat="1" applyFont="1" applyFill="1" applyBorder="1" applyAlignment="1" applyProtection="1">
      <alignment horizontal="center" vertical="center"/>
      <protection/>
    </xf>
    <xf numFmtId="182" fontId="8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2" fontId="84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left" vertical="center" wrapText="1"/>
    </xf>
    <xf numFmtId="191" fontId="11" fillId="0" borderId="30" xfId="0" applyNumberFormat="1" applyFont="1" applyFill="1" applyBorder="1" applyAlignment="1" applyProtection="1">
      <alignment horizontal="center" vertical="center"/>
      <protection/>
    </xf>
    <xf numFmtId="191" fontId="11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29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24" xfId="0" applyNumberFormat="1" applyFont="1" applyFill="1" applyBorder="1" applyAlignment="1" applyProtection="1">
      <alignment horizontal="center" vertical="center"/>
      <protection/>
    </xf>
    <xf numFmtId="191" fontId="11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82" fontId="84" fillId="33" borderId="12" xfId="0" applyNumberFormat="1" applyFont="1" applyFill="1" applyBorder="1" applyAlignment="1">
      <alignment horizontal="center" vertical="center" wrapText="1"/>
    </xf>
    <xf numFmtId="191" fontId="11" fillId="0" borderId="12" xfId="0" applyNumberFormat="1" applyFont="1" applyFill="1" applyBorder="1" applyAlignment="1" applyProtection="1">
      <alignment horizontal="center" vertical="center"/>
      <protection/>
    </xf>
    <xf numFmtId="191" fontId="11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38" xfId="0" applyNumberFormat="1" applyFont="1" applyFill="1" applyBorder="1" applyAlignment="1" applyProtection="1">
      <alignment horizontal="center" vertical="center"/>
      <protection/>
    </xf>
    <xf numFmtId="191" fontId="11" fillId="0" borderId="35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8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5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3" fillId="32" borderId="33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61" xfId="0" applyNumberFormat="1" applyFont="1" applyFill="1" applyBorder="1" applyAlignment="1" applyProtection="1">
      <alignment vertical="center"/>
      <protection/>
    </xf>
    <xf numFmtId="1" fontId="86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 applyProtection="1">
      <alignment horizontal="left" vertical="center" wrapText="1"/>
      <protection/>
    </xf>
    <xf numFmtId="180" fontId="30" fillId="0" borderId="0" xfId="0" applyNumberFormat="1" applyFont="1" applyFill="1" applyBorder="1" applyAlignment="1" applyProtection="1">
      <alignment horizontal="center" vertical="center" wrapText="1"/>
      <protection/>
    </xf>
    <xf numFmtId="180" fontId="30" fillId="0" borderId="0" xfId="0" applyNumberFormat="1" applyFont="1" applyFill="1" applyBorder="1" applyAlignment="1" applyProtection="1">
      <alignment vertical="center"/>
      <protection/>
    </xf>
    <xf numFmtId="1" fontId="84" fillId="0" borderId="10" xfId="0" applyNumberFormat="1" applyFont="1" applyFill="1" applyBorder="1" applyAlignment="1">
      <alignment horizontal="center" vertical="center" wrapText="1"/>
    </xf>
    <xf numFmtId="49" fontId="84" fillId="0" borderId="29" xfId="0" applyNumberFormat="1" applyFont="1" applyFill="1" applyBorder="1" applyAlignment="1" applyProtection="1">
      <alignment horizontal="center" vertical="center"/>
      <protection/>
    </xf>
    <xf numFmtId="49" fontId="84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84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5" xfId="54" applyFont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0" fontId="5" fillId="0" borderId="76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2" xfId="0" applyNumberFormat="1" applyFont="1" applyFill="1" applyBorder="1" applyAlignment="1" applyProtection="1">
      <alignment horizontal="center" vertical="center"/>
      <protection/>
    </xf>
    <xf numFmtId="182" fontId="87" fillId="0" borderId="15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82" fontId="86" fillId="0" borderId="10" xfId="0" applyNumberFormat="1" applyFont="1" applyFill="1" applyBorder="1" applyAlignment="1" applyProtection="1">
      <alignment horizontal="center" vertical="center"/>
      <protection/>
    </xf>
    <xf numFmtId="182" fontId="86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center" vertical="center" wrapText="1"/>
    </xf>
    <xf numFmtId="183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188" fontId="86" fillId="0" borderId="10" xfId="0" applyNumberFormat="1" applyFont="1" applyFill="1" applyBorder="1" applyAlignment="1">
      <alignment horizontal="center" vertical="center" wrapText="1"/>
    </xf>
    <xf numFmtId="182" fontId="88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181" fontId="5" fillId="32" borderId="46" xfId="0" applyNumberFormat="1" applyFont="1" applyFill="1" applyBorder="1" applyAlignment="1" applyProtection="1">
      <alignment horizontal="center" vertical="center"/>
      <protection/>
    </xf>
    <xf numFmtId="0" fontId="86" fillId="0" borderId="46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49" fontId="5" fillId="32" borderId="46" xfId="0" applyNumberFormat="1" applyFont="1" applyFill="1" applyBorder="1" applyAlignment="1">
      <alignment horizontal="center" vertical="top" wrapText="1"/>
    </xf>
    <xf numFmtId="49" fontId="5" fillId="32" borderId="46" xfId="0" applyNumberFormat="1" applyFont="1" applyFill="1" applyBorder="1" applyAlignment="1">
      <alignment horizontal="center" vertical="center" wrapText="1"/>
    </xf>
    <xf numFmtId="49" fontId="14" fillId="32" borderId="46" xfId="0" applyNumberFormat="1" applyFont="1" applyFill="1" applyBorder="1" applyAlignment="1">
      <alignment horizontal="center"/>
    </xf>
    <xf numFmtId="1" fontId="5" fillId="32" borderId="49" xfId="0" applyNumberFormat="1" applyFont="1" applyFill="1" applyBorder="1" applyAlignment="1">
      <alignment horizontal="center" vertical="center" wrapText="1"/>
    </xf>
    <xf numFmtId="0" fontId="5" fillId="32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8" fontId="89" fillId="0" borderId="13" xfId="0" applyNumberFormat="1" applyFont="1" applyFill="1" applyBorder="1" applyAlignment="1">
      <alignment horizontal="center" vertical="center" wrapText="1"/>
    </xf>
    <xf numFmtId="189" fontId="89" fillId="0" borderId="13" xfId="0" applyNumberFormat="1" applyFont="1" applyFill="1" applyBorder="1" applyAlignment="1">
      <alignment horizontal="center" vertical="center" wrapText="1"/>
    </xf>
    <xf numFmtId="189" fontId="89" fillId="0" borderId="14" xfId="0" applyNumberFormat="1" applyFont="1" applyFill="1" applyBorder="1" applyAlignment="1">
      <alignment horizontal="center" vertical="center" wrapText="1"/>
    </xf>
    <xf numFmtId="0" fontId="89" fillId="0" borderId="32" xfId="0" applyFont="1" applyFill="1" applyBorder="1" applyAlignment="1">
      <alignment horizontal="center" vertical="center" wrapText="1"/>
    </xf>
    <xf numFmtId="183" fontId="86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89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182" fontId="7" fillId="0" borderId="79" xfId="0" applyNumberFormat="1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7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" fillId="0" borderId="29" xfId="0" applyNumberFormat="1" applyFon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77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81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82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83" xfId="54" applyFont="1" applyBorder="1" applyAlignment="1">
      <alignment horizontal="center" vertical="center"/>
      <protection/>
    </xf>
    <xf numFmtId="0" fontId="5" fillId="0" borderId="84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54" applyFont="1" applyBorder="1" applyAlignment="1">
      <alignment horizontal="center" vertical="center"/>
      <protection/>
    </xf>
    <xf numFmtId="0" fontId="5" fillId="0" borderId="93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86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37" xfId="55" applyNumberFormat="1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vertical="center" wrapText="1"/>
      <protection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182" fontId="5" fillId="0" borderId="37" xfId="0" applyNumberFormat="1" applyFont="1" applyFill="1" applyBorder="1" applyAlignment="1">
      <alignment horizontal="center" vertical="center" wrapText="1"/>
    </xf>
    <xf numFmtId="182" fontId="5" fillId="0" borderId="37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82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/>
    </xf>
    <xf numFmtId="190" fontId="1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82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0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19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>
      <alignment horizontal="left" vertical="center" wrapText="1"/>
    </xf>
    <xf numFmtId="1" fontId="12" fillId="0" borderId="41" xfId="0" applyNumberFormat="1" applyFont="1" applyFill="1" applyBorder="1" applyAlignment="1">
      <alignment horizontal="left" vertical="center" wrapText="1"/>
    </xf>
    <xf numFmtId="19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0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90" fontId="7" fillId="0" borderId="98" xfId="0" applyNumberFormat="1" applyFont="1" applyFill="1" applyBorder="1" applyAlignment="1" applyProtection="1">
      <alignment horizontal="center" vertical="center"/>
      <protection/>
    </xf>
    <xf numFmtId="190" fontId="7" fillId="0" borderId="99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1" xfId="55" applyNumberFormat="1" applyFont="1" applyFill="1" applyBorder="1" applyAlignment="1">
      <alignment horizontal="left" vertical="center" wrapText="1"/>
      <protection/>
    </xf>
    <xf numFmtId="182" fontId="5" fillId="0" borderId="100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9" xfId="55" applyNumberFormat="1" applyFont="1" applyFill="1" applyBorder="1" applyAlignment="1">
      <alignment horizontal="left" vertical="center" wrapText="1"/>
      <protection/>
    </xf>
    <xf numFmtId="1" fontId="5" fillId="0" borderId="62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90" fontId="5" fillId="0" borderId="17" xfId="0" applyNumberFormat="1" applyFont="1" applyFill="1" applyBorder="1" applyAlignment="1">
      <alignment horizontal="center" vertical="center" wrapText="1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8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55" applyNumberFormat="1" applyFont="1" applyFill="1" applyBorder="1" applyAlignment="1">
      <alignment horizontal="center" vertical="center"/>
      <protection/>
    </xf>
    <xf numFmtId="19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0" borderId="85" xfId="55" applyNumberFormat="1" applyFont="1" applyFill="1" applyBorder="1" applyAlignment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5" fillId="0" borderId="101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90" fontId="5" fillId="0" borderId="89" xfId="0" applyNumberFormat="1" applyFont="1" applyFill="1" applyBorder="1" applyAlignment="1">
      <alignment horizontal="center" vertical="center" wrapText="1"/>
    </xf>
    <xf numFmtId="49" fontId="5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7" fillId="0" borderId="10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80" fontId="43" fillId="0" borderId="0" xfId="0" applyNumberFormat="1" applyFont="1" applyFill="1" applyBorder="1" applyAlignment="1" applyProtection="1">
      <alignment horizontal="left" vertical="center" wrapText="1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44" fillId="0" borderId="0" xfId="0" applyNumberFormat="1" applyFont="1" applyFill="1" applyBorder="1" applyAlignment="1" applyProtection="1">
      <alignment horizontal="center" vertical="top" wrapText="1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 wrapText="1"/>
    </xf>
    <xf numFmtId="184" fontId="5" fillId="0" borderId="58" xfId="0" applyNumberFormat="1" applyFont="1" applyFill="1" applyBorder="1" applyAlignment="1" applyProtection="1">
      <alignment horizontal="center" vertical="center" wrapText="1"/>
      <protection/>
    </xf>
    <xf numFmtId="182" fontId="5" fillId="0" borderId="100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184" fontId="5" fillId="0" borderId="68" xfId="0" applyNumberFormat="1" applyFont="1" applyFill="1" applyBorder="1" applyAlignment="1" applyProtection="1">
      <alignment horizontal="center" vertical="center" wrapText="1"/>
      <protection/>
    </xf>
    <xf numFmtId="182" fontId="5" fillId="0" borderId="9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 applyProtection="1">
      <alignment horizontal="center" vertical="center" wrapText="1"/>
      <protection/>
    </xf>
    <xf numFmtId="182" fontId="5" fillId="0" borderId="9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vertical="center" wrapText="1"/>
    </xf>
    <xf numFmtId="0" fontId="5" fillId="0" borderId="104" xfId="0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1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82" fontId="5" fillId="0" borderId="9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180" fontId="5" fillId="0" borderId="103" xfId="0" applyNumberFormat="1" applyFont="1" applyFill="1" applyBorder="1" applyAlignment="1" applyProtection="1">
      <alignment horizontal="center" vertical="center" wrapText="1"/>
      <protection/>
    </xf>
    <xf numFmtId="182" fontId="7" fillId="0" borderId="105" xfId="0" applyNumberFormat="1" applyFont="1" applyFill="1" applyBorder="1" applyAlignment="1">
      <alignment horizontal="center" vertical="center" wrapText="1"/>
    </xf>
    <xf numFmtId="1" fontId="7" fillId="0" borderId="7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180" fontId="5" fillId="0" borderId="59" xfId="0" applyNumberFormat="1" applyFont="1" applyFill="1" applyBorder="1" applyAlignment="1" applyProtection="1">
      <alignment horizontal="center" vertical="center" wrapText="1"/>
      <protection/>
    </xf>
    <xf numFmtId="182" fontId="7" fillId="0" borderId="9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182" fontId="7" fillId="0" borderId="9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181" fontId="1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81" fontId="11" fillId="0" borderId="35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82" fontId="5" fillId="0" borderId="36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vertical="center"/>
      <protection/>
    </xf>
    <xf numFmtId="182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vertical="center"/>
      <protection/>
    </xf>
    <xf numFmtId="0" fontId="5" fillId="0" borderId="68" xfId="0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2" fontId="5" fillId="0" borderId="106" xfId="0" applyNumberFormat="1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04" xfId="0" applyNumberFormat="1" applyFont="1" applyFill="1" applyBorder="1" applyAlignment="1">
      <alignment horizontal="center" vertical="center" wrapText="1"/>
    </xf>
    <xf numFmtId="49" fontId="5" fillId="0" borderId="10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2" fontId="7" fillId="0" borderId="108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0" fontId="7" fillId="0" borderId="103" xfId="0" applyNumberFormat="1" applyFont="1" applyFill="1" applyBorder="1" applyAlignment="1" applyProtection="1">
      <alignment horizontal="center" vertical="center"/>
      <protection/>
    </xf>
    <xf numFmtId="182" fontId="7" fillId="0" borderId="109" xfId="0" applyNumberFormat="1" applyFont="1" applyFill="1" applyBorder="1" applyAlignment="1">
      <alignment horizontal="center" vertical="center"/>
    </xf>
    <xf numFmtId="182" fontId="7" fillId="0" borderId="3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1" fontId="7" fillId="0" borderId="110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19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25" xfId="0" applyNumberFormat="1" applyFont="1" applyFill="1" applyBorder="1" applyAlignment="1" applyProtection="1">
      <alignment horizontal="center" vertical="center" wrapText="1"/>
      <protection/>
    </xf>
    <xf numFmtId="182" fontId="5" fillId="0" borderId="29" xfId="0" applyNumberFormat="1" applyFont="1" applyFill="1" applyBorder="1" applyAlignment="1" applyProtection="1">
      <alignment horizontal="center" vertical="center" wrapText="1"/>
      <protection/>
    </xf>
    <xf numFmtId="182" fontId="5" fillId="0" borderId="25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9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19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 wrapText="1"/>
      <protection/>
    </xf>
    <xf numFmtId="182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7" fillId="0" borderId="26" xfId="0" applyNumberFormat="1" applyFont="1" applyFill="1" applyBorder="1" applyAlignment="1" applyProtection="1">
      <alignment horizontal="center" vertical="center" wrapText="1"/>
      <protection/>
    </xf>
    <xf numFmtId="18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/>
      <protection/>
    </xf>
    <xf numFmtId="19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182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182" fontId="7" fillId="0" borderId="16" xfId="0" applyNumberFormat="1" applyFont="1" applyFill="1" applyBorder="1" applyAlignment="1">
      <alignment horizontal="center" vertical="center" wrapText="1"/>
    </xf>
    <xf numFmtId="182" fontId="7" fillId="0" borderId="33" xfId="0" applyNumberFormat="1" applyFont="1" applyFill="1" applyBorder="1" applyAlignment="1">
      <alignment horizontal="center" vertical="center" wrapText="1"/>
    </xf>
    <xf numFmtId="190" fontId="7" fillId="0" borderId="78" xfId="0" applyNumberFormat="1" applyFont="1" applyFill="1" applyBorder="1" applyAlignment="1" applyProtection="1">
      <alignment horizontal="center" vertical="center" wrapText="1"/>
      <protection/>
    </xf>
    <xf numFmtId="182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82" fontId="7" fillId="0" borderId="64" xfId="0" applyNumberFormat="1" applyFont="1" applyFill="1" applyBorder="1" applyAlignment="1" applyProtection="1">
      <alignment horizontal="center" vertical="center" wrapText="1"/>
      <protection/>
    </xf>
    <xf numFmtId="1" fontId="7" fillId="0" borderId="64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2" fontId="5" fillId="0" borderId="68" xfId="0" applyNumberFormat="1" applyFont="1" applyFill="1" applyBorder="1" applyAlignment="1">
      <alignment horizontal="center" vertical="center" wrapText="1"/>
    </xf>
    <xf numFmtId="2" fontId="5" fillId="0" borderId="67" xfId="0" applyNumberFormat="1" applyFont="1" applyFill="1" applyBorder="1" applyAlignment="1">
      <alignment horizontal="center" vertical="center" wrapText="1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82" fontId="7" fillId="0" borderId="9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182" fontId="5" fillId="0" borderId="111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9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182" fontId="5" fillId="0" borderId="94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5" fillId="0" borderId="1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82" fontId="5" fillId="0" borderId="111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180" fontId="5" fillId="0" borderId="29" xfId="0" applyNumberFormat="1" applyFont="1" applyFill="1" applyBorder="1" applyAlignment="1" applyProtection="1">
      <alignment horizontal="center" vertical="center"/>
      <protection/>
    </xf>
    <xf numFmtId="190" fontId="5" fillId="0" borderId="78" xfId="0" applyNumberFormat="1" applyFont="1" applyFill="1" applyBorder="1" applyAlignment="1" applyProtection="1">
      <alignment horizontal="center" vertical="center" wrapText="1"/>
      <protection/>
    </xf>
    <xf numFmtId="190" fontId="5" fillId="0" borderId="59" xfId="0" applyNumberFormat="1" applyFont="1" applyFill="1" applyBorder="1" applyAlignment="1" applyProtection="1">
      <alignment horizontal="center" vertical="center" wrapText="1"/>
      <protection/>
    </xf>
    <xf numFmtId="182" fontId="7" fillId="0" borderId="97" xfId="0" applyNumberFormat="1" applyFont="1" applyFill="1" applyBorder="1" applyAlignment="1" applyProtection="1">
      <alignment horizontal="center" vertical="center" wrapText="1"/>
      <protection/>
    </xf>
    <xf numFmtId="182" fontId="7" fillId="0" borderId="78" xfId="0" applyNumberFormat="1" applyFont="1" applyFill="1" applyBorder="1" applyAlignment="1" applyProtection="1">
      <alignment horizontal="center" vertical="center" wrapText="1"/>
      <protection/>
    </xf>
    <xf numFmtId="181" fontId="5" fillId="0" borderId="103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>
      <alignment horizontal="center" vertical="center" wrapText="1"/>
    </xf>
    <xf numFmtId="181" fontId="5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81" fontId="5" fillId="0" borderId="64" xfId="0" applyNumberFormat="1" applyFont="1" applyFill="1" applyBorder="1" applyAlignment="1" applyProtection="1">
      <alignment horizontal="center" vertical="center"/>
      <protection/>
    </xf>
    <xf numFmtId="182" fontId="7" fillId="0" borderId="65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62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90" fontId="5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vertical="center"/>
      <protection/>
    </xf>
    <xf numFmtId="190" fontId="15" fillId="0" borderId="10" xfId="0" applyNumberFormat="1" applyFont="1" applyFill="1" applyBorder="1" applyAlignment="1" applyProtection="1">
      <alignment vertical="center"/>
      <protection/>
    </xf>
    <xf numFmtId="190" fontId="5" fillId="0" borderId="1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0" fontId="45" fillId="0" borderId="0" xfId="0" applyNumberFormat="1" applyFont="1" applyFill="1" applyBorder="1" applyAlignment="1" applyProtection="1">
      <alignment vertical="center"/>
      <protection/>
    </xf>
    <xf numFmtId="180" fontId="45" fillId="0" borderId="10" xfId="0" applyNumberFormat="1" applyFont="1" applyFill="1" applyBorder="1" applyAlignment="1" applyProtection="1">
      <alignment vertical="center"/>
      <protection/>
    </xf>
    <xf numFmtId="190" fontId="45" fillId="0" borderId="10" xfId="0" applyNumberFormat="1" applyFont="1" applyFill="1" applyBorder="1" applyAlignment="1" applyProtection="1">
      <alignment vertical="center"/>
      <protection/>
    </xf>
    <xf numFmtId="180" fontId="45" fillId="0" borderId="10" xfId="0" applyNumberFormat="1" applyFont="1" applyFill="1" applyBorder="1" applyAlignment="1" applyProtection="1">
      <alignment vertical="center"/>
      <protection/>
    </xf>
    <xf numFmtId="180" fontId="33" fillId="0" borderId="10" xfId="0" applyNumberFormat="1" applyFont="1" applyFill="1" applyBorder="1" applyAlignment="1" applyProtection="1">
      <alignment vertical="center"/>
      <protection/>
    </xf>
    <xf numFmtId="190" fontId="33" fillId="0" borderId="10" xfId="0" applyNumberFormat="1" applyFont="1" applyFill="1" applyBorder="1" applyAlignment="1" applyProtection="1">
      <alignment vertical="center"/>
      <protection/>
    </xf>
    <xf numFmtId="190" fontId="45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188" fontId="46" fillId="0" borderId="10" xfId="55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33" fillId="0" borderId="10" xfId="0" applyNumberFormat="1" applyFont="1" applyFill="1" applyBorder="1" applyAlignment="1" applyProtection="1">
      <alignment vertical="center"/>
      <protection/>
    </xf>
    <xf numFmtId="2" fontId="45" fillId="0" borderId="10" xfId="0" applyNumberFormat="1" applyFont="1" applyFill="1" applyBorder="1" applyAlignment="1" applyProtection="1">
      <alignment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188" fontId="33" fillId="0" borderId="10" xfId="0" applyNumberFormat="1" applyFont="1" applyFill="1" applyBorder="1" applyAlignment="1" applyProtection="1">
      <alignment vertical="center"/>
      <protection/>
    </xf>
    <xf numFmtId="182" fontId="5" fillId="14" borderId="95" xfId="0" applyNumberFormat="1" applyFont="1" applyFill="1" applyBorder="1" applyAlignment="1">
      <alignment horizontal="center" vertical="center"/>
    </xf>
    <xf numFmtId="182" fontId="5" fillId="14" borderId="95" xfId="0" applyNumberFormat="1" applyFont="1" applyFill="1" applyBorder="1" applyAlignment="1" applyProtection="1">
      <alignment horizontal="center" vertical="center"/>
      <protection/>
    </xf>
    <xf numFmtId="182" fontId="5" fillId="14" borderId="95" xfId="0" applyNumberFormat="1" applyFont="1" applyFill="1" applyBorder="1" applyAlignment="1" applyProtection="1">
      <alignment horizontal="center" vertical="center"/>
      <protection/>
    </xf>
    <xf numFmtId="182" fontId="5" fillId="14" borderId="37" xfId="0" applyNumberFormat="1" applyFont="1" applyFill="1" applyBorder="1" applyAlignment="1">
      <alignment horizontal="center" vertical="center" wrapText="1"/>
    </xf>
    <xf numFmtId="182" fontId="5" fillId="14" borderId="100" xfId="0" applyNumberFormat="1" applyFont="1" applyFill="1" applyBorder="1" applyAlignment="1">
      <alignment horizontal="center" vertical="center"/>
    </xf>
    <xf numFmtId="182" fontId="5" fillId="14" borderId="94" xfId="0" applyNumberFormat="1" applyFont="1" applyFill="1" applyBorder="1" applyAlignment="1">
      <alignment horizontal="center" vertical="center"/>
    </xf>
    <xf numFmtId="182" fontId="5" fillId="14" borderId="36" xfId="0" applyNumberFormat="1" applyFont="1" applyFill="1" applyBorder="1" applyAlignment="1">
      <alignment horizontal="center" vertical="center" wrapText="1"/>
    </xf>
    <xf numFmtId="182" fontId="5" fillId="14" borderId="37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182" fontId="5" fillId="35" borderId="37" xfId="0" applyNumberFormat="1" applyFont="1" applyFill="1" applyBorder="1" applyAlignment="1">
      <alignment horizontal="center" vertical="center" wrapText="1"/>
    </xf>
    <xf numFmtId="182" fontId="5" fillId="35" borderId="94" xfId="0" applyNumberFormat="1" applyFont="1" applyFill="1" applyBorder="1" applyAlignment="1">
      <alignment horizontal="center" vertical="center"/>
    </xf>
    <xf numFmtId="182" fontId="5" fillId="35" borderId="95" xfId="0" applyNumberFormat="1" applyFont="1" applyFill="1" applyBorder="1" applyAlignment="1" applyProtection="1">
      <alignment horizontal="center" vertical="center"/>
      <protection/>
    </xf>
    <xf numFmtId="182" fontId="5" fillId="35" borderId="95" xfId="0" applyNumberFormat="1" applyFont="1" applyFill="1" applyBorder="1" applyAlignment="1">
      <alignment horizontal="center" vertical="center" wrapText="1"/>
    </xf>
    <xf numFmtId="182" fontId="5" fillId="35" borderId="94" xfId="0" applyNumberFormat="1" applyFont="1" applyFill="1" applyBorder="1" applyAlignment="1" applyProtection="1">
      <alignment horizontal="center" vertical="center"/>
      <protection/>
    </xf>
    <xf numFmtId="182" fontId="5" fillId="35" borderId="37" xfId="0" applyNumberFormat="1" applyFont="1" applyFill="1" applyBorder="1" applyAlignment="1">
      <alignment horizontal="center" vertical="center" wrapText="1"/>
    </xf>
    <xf numFmtId="182" fontId="5" fillId="14" borderId="94" xfId="0" applyNumberFormat="1" applyFont="1" applyFill="1" applyBorder="1" applyAlignment="1" applyProtection="1">
      <alignment horizontal="center" vertical="center"/>
      <protection/>
    </xf>
    <xf numFmtId="182" fontId="5" fillId="8" borderId="9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182" fontId="5" fillId="8" borderId="95" xfId="0" applyNumberFormat="1" applyFont="1" applyFill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center" vertical="center" wrapText="1"/>
    </xf>
    <xf numFmtId="49" fontId="5" fillId="36" borderId="29" xfId="0" applyNumberFormat="1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3" fillId="0" borderId="18" xfId="53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wrapText="1"/>
    </xf>
    <xf numFmtId="0" fontId="17" fillId="0" borderId="96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4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114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113" xfId="0" applyFont="1" applyBorder="1" applyAlignment="1">
      <alignment vertical="center" wrapText="1"/>
    </xf>
    <xf numFmtId="0" fontId="17" fillId="0" borderId="96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4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7" fillId="0" borderId="114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1" fillId="0" borderId="18" xfId="53" applyNumberFormat="1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121" xfId="0" applyNumberFormat="1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121" xfId="0" applyFont="1" applyBorder="1" applyAlignment="1">
      <alignment/>
    </xf>
    <xf numFmtId="0" fontId="19" fillId="0" borderId="12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90" fillId="0" borderId="121" xfId="0" applyFont="1" applyFill="1" applyBorder="1" applyAlignment="1">
      <alignment horizontal="center" vertical="center" wrapText="1"/>
    </xf>
    <xf numFmtId="0" fontId="91" fillId="0" borderId="122" xfId="0" applyFont="1" applyFill="1" applyBorder="1" applyAlignment="1">
      <alignment horizontal="center" vertical="center" wrapText="1"/>
    </xf>
    <xf numFmtId="0" fontId="91" fillId="0" borderId="123" xfId="0" applyFont="1" applyFill="1" applyBorder="1" applyAlignment="1">
      <alignment horizontal="center" vertical="center" wrapText="1"/>
    </xf>
    <xf numFmtId="0" fontId="90" fillId="0" borderId="17" xfId="53" applyFont="1" applyFill="1" applyBorder="1" applyAlignment="1">
      <alignment horizontal="center" vertical="center" wrapText="1"/>
      <protection/>
    </xf>
    <xf numFmtId="0" fontId="90" fillId="0" borderId="107" xfId="0" applyFont="1" applyFill="1" applyBorder="1" applyAlignment="1">
      <alignment vertical="center" wrapText="1"/>
    </xf>
    <xf numFmtId="0" fontId="90" fillId="0" borderId="62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108" xfId="54" applyFont="1" applyBorder="1" applyAlignment="1">
      <alignment horizontal="center" vertical="center" wrapText="1"/>
      <protection/>
    </xf>
    <xf numFmtId="0" fontId="2" fillId="0" borderId="98" xfId="54" applyFont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2" fillId="0" borderId="78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59" xfId="54" applyFont="1" applyBorder="1" applyAlignment="1">
      <alignment horizontal="center" vertical="center"/>
      <protection/>
    </xf>
    <xf numFmtId="0" fontId="90" fillId="0" borderId="119" xfId="0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91" fillId="0" borderId="120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center" vertical="center" wrapText="1"/>
      <protection locked="0"/>
    </xf>
    <xf numFmtId="0" fontId="14" fillId="0" borderId="113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2" fillId="0" borderId="10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18" xfId="5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" fillId="0" borderId="92" xfId="54" applyFont="1" applyBorder="1" applyAlignment="1">
      <alignment horizontal="center" vertical="center" textRotation="90"/>
      <protection/>
    </xf>
    <xf numFmtId="0" fontId="2" fillId="0" borderId="93" xfId="54" applyFont="1" applyBorder="1" applyAlignment="1">
      <alignment horizontal="center" vertical="center" textRotation="90"/>
      <protection/>
    </xf>
    <xf numFmtId="0" fontId="2" fillId="0" borderId="0" xfId="0" applyFont="1" applyFill="1" applyAlignment="1">
      <alignment vertical="center" wrapText="1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50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1" fillId="0" borderId="113" xfId="53" applyFont="1" applyBorder="1" applyAlignment="1">
      <alignment horizontal="center" vertical="center" wrapText="1"/>
      <protection/>
    </xf>
    <xf numFmtId="0" fontId="21" fillId="0" borderId="6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21" fillId="0" borderId="114" xfId="53" applyFont="1" applyBorder="1" applyAlignment="1">
      <alignment horizontal="center" vertical="center" wrapText="1"/>
      <protection/>
    </xf>
    <xf numFmtId="0" fontId="2" fillId="0" borderId="114" xfId="0" applyFont="1" applyFill="1" applyBorder="1" applyAlignment="1" applyProtection="1">
      <alignment horizontal="right" vertical="center"/>
      <protection/>
    </xf>
    <xf numFmtId="0" fontId="19" fillId="0" borderId="114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89" xfId="55" applyNumberFormat="1" applyFont="1" applyFill="1" applyBorder="1" applyAlignment="1">
      <alignment horizontal="center" vertical="center" wrapText="1"/>
      <protection/>
    </xf>
    <xf numFmtId="49" fontId="5" fillId="0" borderId="85" xfId="55" applyNumberFormat="1" applyFont="1" applyFill="1" applyBorder="1" applyAlignment="1">
      <alignment horizontal="center" vertical="center" wrapText="1"/>
      <protection/>
    </xf>
    <xf numFmtId="49" fontId="5" fillId="0" borderId="89" xfId="55" applyNumberFormat="1" applyFont="1" applyFill="1" applyBorder="1" applyAlignment="1" applyProtection="1">
      <alignment horizontal="center" vertical="center"/>
      <protection/>
    </xf>
    <xf numFmtId="49" fontId="5" fillId="0" borderId="61" xfId="55" applyNumberFormat="1" applyFont="1" applyFill="1" applyBorder="1" applyAlignment="1" applyProtection="1">
      <alignment horizontal="center" vertical="center"/>
      <protection/>
    </xf>
    <xf numFmtId="49" fontId="5" fillId="0" borderId="17" xfId="55" applyNumberFormat="1" applyFont="1" applyFill="1" applyBorder="1" applyAlignment="1" applyProtection="1">
      <alignment horizontal="center" vertical="center"/>
      <protection/>
    </xf>
    <xf numFmtId="49" fontId="5" fillId="0" borderId="37" xfId="55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5" fillId="0" borderId="58" xfId="55" applyNumberFormat="1" applyFont="1" applyFill="1" applyBorder="1" applyAlignment="1" applyProtection="1">
      <alignment horizontal="center" vertical="center"/>
      <protection/>
    </xf>
    <xf numFmtId="0" fontId="5" fillId="0" borderId="36" xfId="55" applyNumberFormat="1" applyFont="1" applyFill="1" applyBorder="1" applyAlignment="1" applyProtection="1">
      <alignment horizontal="center" vertical="center"/>
      <protection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49" fontId="5" fillId="0" borderId="62" xfId="55" applyNumberFormat="1" applyFont="1" applyFill="1" applyBorder="1" applyAlignment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7" fillId="0" borderId="108" xfId="0" applyNumberFormat="1" applyFont="1" applyFill="1" applyBorder="1" applyAlignment="1" applyProtection="1">
      <alignment horizontal="center" vertical="center"/>
      <protection/>
    </xf>
    <xf numFmtId="0" fontId="7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12" fillId="0" borderId="108" xfId="0" applyNumberFormat="1" applyFont="1" applyFill="1" applyBorder="1" applyAlignment="1" applyProtection="1">
      <alignment horizontal="center" vertical="center"/>
      <protection/>
    </xf>
    <xf numFmtId="0" fontId="12" fillId="0" borderId="98" xfId="0" applyNumberFormat="1" applyFont="1" applyFill="1" applyBorder="1" applyAlignment="1" applyProtection="1">
      <alignment horizontal="center" vertical="center"/>
      <protection/>
    </xf>
    <xf numFmtId="190" fontId="5" fillId="0" borderId="82" xfId="0" applyNumberFormat="1" applyFont="1" applyFill="1" applyBorder="1" applyAlignment="1" applyProtection="1">
      <alignment vertical="center"/>
      <protection/>
    </xf>
    <xf numFmtId="190" fontId="5" fillId="0" borderId="106" xfId="0" applyNumberFormat="1" applyFont="1" applyFill="1" applyBorder="1" applyAlignment="1" applyProtection="1">
      <alignment vertical="center"/>
      <protection/>
    </xf>
    <xf numFmtId="190" fontId="5" fillId="0" borderId="93" xfId="0" applyNumberFormat="1" applyFont="1" applyFill="1" applyBorder="1" applyAlignment="1" applyProtection="1">
      <alignment vertical="center"/>
      <protection/>
    </xf>
    <xf numFmtId="190" fontId="5" fillId="0" borderId="61" xfId="0" applyNumberFormat="1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5" fillId="34" borderId="125" xfId="0" applyNumberFormat="1" applyFont="1" applyFill="1" applyBorder="1" applyAlignment="1">
      <alignment horizontal="left" vertical="center" wrapText="1"/>
    </xf>
    <xf numFmtId="49" fontId="5" fillId="34" borderId="61" xfId="0" applyNumberFormat="1" applyFont="1" applyFill="1" applyBorder="1" applyAlignment="1">
      <alignment horizontal="left" vertical="center" wrapText="1"/>
    </xf>
    <xf numFmtId="0" fontId="7" fillId="0" borderId="108" xfId="0" applyFont="1" applyFill="1" applyBorder="1" applyAlignment="1">
      <alignment horizontal="right" vertical="center" wrapText="1"/>
    </xf>
    <xf numFmtId="0" fontId="7" fillId="0" borderId="98" xfId="0" applyFont="1" applyFill="1" applyBorder="1" applyAlignment="1">
      <alignment horizontal="right" vertical="center" wrapText="1"/>
    </xf>
    <xf numFmtId="1" fontId="7" fillId="0" borderId="93" xfId="0" applyNumberFormat="1" applyFont="1" applyFill="1" applyBorder="1" applyAlignment="1">
      <alignment horizontal="right" vertical="center" wrapText="1"/>
    </xf>
    <xf numFmtId="1" fontId="7" fillId="0" borderId="61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62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191" fontId="11" fillId="0" borderId="78" xfId="0" applyNumberFormat="1" applyFont="1" applyFill="1" applyBorder="1" applyAlignment="1" applyProtection="1">
      <alignment horizontal="center" vertical="center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180" fontId="5" fillId="0" borderId="89" xfId="0" applyNumberFormat="1" applyFont="1" applyFill="1" applyBorder="1" applyAlignment="1" applyProtection="1">
      <alignment horizontal="center" vertical="center"/>
      <protection/>
    </xf>
    <xf numFmtId="180" fontId="5" fillId="0" borderId="85" xfId="0" applyNumberFormat="1" applyFont="1" applyFill="1" applyBorder="1" applyAlignment="1" applyProtection="1">
      <alignment horizontal="center" vertical="center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2" fontId="5" fillId="0" borderId="7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" fontId="11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77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1" fontId="11" fillId="0" borderId="58" xfId="0" applyNumberFormat="1" applyFont="1" applyFill="1" applyBorder="1" applyAlignment="1" applyProtection="1">
      <alignment horizontal="center" vertical="center"/>
      <protection/>
    </xf>
    <xf numFmtId="181" fontId="11" fillId="0" borderId="77" xfId="0" applyNumberFormat="1" applyFont="1" applyFill="1" applyBorder="1" applyAlignment="1" applyProtection="1">
      <alignment horizontal="center" vertical="center"/>
      <protection/>
    </xf>
    <xf numFmtId="181" fontId="11" fillId="0" borderId="18" xfId="0" applyNumberFormat="1" applyFont="1" applyFill="1" applyBorder="1" applyAlignment="1" applyProtection="1">
      <alignment horizontal="center" vertical="center"/>
      <protection/>
    </xf>
    <xf numFmtId="181" fontId="11" fillId="0" borderId="96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1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8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96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" fontId="2" fillId="0" borderId="89" xfId="0" applyNumberFormat="1" applyFont="1" applyFill="1" applyBorder="1" applyAlignment="1" applyProtection="1">
      <alignment horizontal="center" vertical="center" wrapText="1"/>
      <protection/>
    </xf>
    <xf numFmtId="1" fontId="2" fillId="0" borderId="85" xfId="0" applyNumberFormat="1" applyFont="1" applyFill="1" applyBorder="1" applyAlignment="1" applyProtection="1">
      <alignment horizontal="center" vertical="center" wrapText="1"/>
      <protection/>
    </xf>
    <xf numFmtId="181" fontId="1" fillId="0" borderId="17" xfId="0" applyNumberFormat="1" applyFont="1" applyFill="1" applyBorder="1" applyAlignment="1" applyProtection="1">
      <alignment horizontal="center" vertical="center"/>
      <protection/>
    </xf>
    <xf numFmtId="181" fontId="1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49" fontId="2" fillId="0" borderId="85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 applyProtection="1">
      <alignment horizontal="center" vertical="center" textRotation="90"/>
      <protection/>
    </xf>
    <xf numFmtId="0" fontId="2" fillId="0" borderId="127" xfId="0" applyNumberFormat="1" applyFont="1" applyFill="1" applyBorder="1" applyAlignment="1" applyProtection="1">
      <alignment horizontal="center" vertical="center" textRotation="90"/>
      <protection/>
    </xf>
    <xf numFmtId="190" fontId="2" fillId="0" borderId="128" xfId="0" applyNumberFormat="1" applyFont="1" applyFill="1" applyBorder="1" applyAlignment="1" applyProtection="1">
      <alignment horizontal="center" vertical="center" wrapText="1"/>
      <protection/>
    </xf>
    <xf numFmtId="190" fontId="2" fillId="0" borderId="79" xfId="0" applyNumberFormat="1" applyFont="1" applyFill="1" applyBorder="1" applyAlignment="1" applyProtection="1">
      <alignment horizontal="center" vertical="center" wrapText="1"/>
      <protection/>
    </xf>
    <xf numFmtId="190" fontId="2" fillId="0" borderId="81" xfId="0" applyNumberFormat="1" applyFont="1" applyFill="1" applyBorder="1" applyAlignment="1" applyProtection="1">
      <alignment horizontal="center" vertical="center" wrapText="1"/>
      <protection/>
    </xf>
    <xf numFmtId="190" fontId="2" fillId="0" borderId="129" xfId="0" applyNumberFormat="1" applyFont="1" applyFill="1" applyBorder="1" applyAlignment="1" applyProtection="1">
      <alignment horizontal="center" vertical="center" wrapText="1"/>
      <protection/>
    </xf>
    <xf numFmtId="190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2" fillId="0" borderId="130" xfId="0" applyNumberFormat="1" applyFont="1" applyFill="1" applyBorder="1" applyAlignment="1" applyProtection="1">
      <alignment horizontal="center" vertical="center" wrapText="1"/>
      <protection/>
    </xf>
    <xf numFmtId="190" fontId="2" fillId="0" borderId="13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3" xfId="0" applyNumberFormat="1" applyFont="1" applyFill="1" applyBorder="1" applyAlignment="1" applyProtection="1">
      <alignment horizontal="center" vertical="center" wrapText="1"/>
      <protection/>
    </xf>
    <xf numFmtId="190" fontId="2" fillId="0" borderId="13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vertical="center" wrapText="1"/>
    </xf>
    <xf numFmtId="182" fontId="23" fillId="0" borderId="0" xfId="0" applyNumberFormat="1" applyFont="1" applyFill="1" applyBorder="1" applyAlignment="1">
      <alignment horizontal="center" vertical="center" wrapText="1"/>
    </xf>
    <xf numFmtId="0" fontId="12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5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09" xfId="0" applyNumberFormat="1" applyFont="1" applyFill="1" applyBorder="1" applyAlignment="1" applyProtection="1">
      <alignment horizontal="center" vertical="center"/>
      <protection/>
    </xf>
    <xf numFmtId="191" fontId="11" fillId="0" borderId="79" xfId="0" applyNumberFormat="1" applyFont="1" applyFill="1" applyBorder="1" applyAlignment="1" applyProtection="1">
      <alignment horizontal="center" vertical="center"/>
      <protection/>
    </xf>
    <xf numFmtId="191" fontId="12" fillId="0" borderId="33" xfId="0" applyNumberFormat="1" applyFont="1" applyFill="1" applyBorder="1" applyAlignment="1" applyProtection="1">
      <alignment horizontal="center" vertical="center"/>
      <protection/>
    </xf>
    <xf numFmtId="191" fontId="12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08" xfId="0" applyNumberFormat="1" applyFont="1" applyFill="1" applyBorder="1" applyAlignment="1" applyProtection="1">
      <alignment horizontal="center" vertical="center"/>
      <protection/>
    </xf>
    <xf numFmtId="190" fontId="7" fillId="0" borderId="98" xfId="0" applyNumberFormat="1" applyFont="1" applyFill="1" applyBorder="1" applyAlignment="1" applyProtection="1">
      <alignment horizontal="center" vertical="center"/>
      <protection/>
    </xf>
    <xf numFmtId="190" fontId="7" fillId="0" borderId="110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99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0" fontId="10" fillId="0" borderId="114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9" xfId="0" applyNumberFormat="1" applyFont="1" applyFill="1" applyBorder="1" applyAlignment="1" applyProtection="1">
      <alignment horizontal="center" vertical="center" wrapText="1"/>
      <protection/>
    </xf>
    <xf numFmtId="180" fontId="2" fillId="0" borderId="79" xfId="0" applyNumberFormat="1" applyFont="1" applyFill="1" applyBorder="1" applyAlignment="1" applyProtection="1">
      <alignment horizontal="center" vertical="center" wrapText="1"/>
      <protection/>
    </xf>
    <xf numFmtId="180" fontId="2" fillId="0" borderId="82" xfId="0" applyNumberFormat="1" applyFont="1" applyFill="1" applyBorder="1" applyAlignment="1" applyProtection="1">
      <alignment horizontal="center" vertical="center" wrapText="1"/>
      <protection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2" fillId="0" borderId="57" xfId="0" applyNumberFormat="1" applyFont="1" applyFill="1" applyBorder="1" applyAlignment="1" applyProtection="1">
      <alignment horizontal="center" vertical="center" wrapText="1"/>
      <protection/>
    </xf>
    <xf numFmtId="190" fontId="2" fillId="0" borderId="137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0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7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139" xfId="0" applyNumberFormat="1" applyFont="1" applyFill="1" applyBorder="1" applyAlignment="1" applyProtection="1">
      <alignment horizontal="center" vertical="center"/>
      <protection/>
    </xf>
    <xf numFmtId="191" fontId="12" fillId="0" borderId="108" xfId="0" applyNumberFormat="1" applyFont="1" applyFill="1" applyBorder="1" applyAlignment="1" applyProtection="1">
      <alignment horizontal="center" vertical="center"/>
      <protection/>
    </xf>
    <xf numFmtId="191" fontId="12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13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7" xfId="0" applyFont="1" applyFill="1" applyBorder="1" applyAlignment="1" applyProtection="1">
      <alignment horizontal="right" vertical="center"/>
      <protection/>
    </xf>
    <xf numFmtId="0" fontId="11" fillId="0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7" fillId="0" borderId="108" xfId="0" applyNumberFormat="1" applyFont="1" applyFill="1" applyBorder="1" applyAlignment="1">
      <alignment horizontal="right" vertical="center" wrapText="1"/>
    </xf>
    <xf numFmtId="1" fontId="7" fillId="0" borderId="99" xfId="0" applyNumberFormat="1" applyFont="1" applyFill="1" applyBorder="1" applyAlignment="1">
      <alignment horizontal="right" vertical="center" wrapText="1"/>
    </xf>
    <xf numFmtId="49" fontId="7" fillId="0" borderId="108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left" vertical="center" wrapText="1"/>
    </xf>
    <xf numFmtId="190" fontId="5" fillId="0" borderId="102" xfId="0" applyNumberFormat="1" applyFont="1" applyFill="1" applyBorder="1" applyAlignment="1" applyProtection="1">
      <alignment vertical="center"/>
      <protection/>
    </xf>
    <xf numFmtId="190" fontId="5" fillId="0" borderId="37" xfId="0" applyNumberFormat="1" applyFont="1" applyFill="1" applyBorder="1" applyAlignment="1" applyProtection="1">
      <alignment vertical="center"/>
      <protection/>
    </xf>
    <xf numFmtId="0" fontId="5" fillId="0" borderId="58" xfId="0" applyFont="1" applyFill="1" applyBorder="1" applyAlignment="1">
      <alignment horizontal="right" vertical="center"/>
    </xf>
    <xf numFmtId="0" fontId="5" fillId="0" borderId="139" xfId="0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9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 vertical="center"/>
    </xf>
    <xf numFmtId="191" fontId="12" fillId="0" borderId="99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2" fontId="5" fillId="0" borderId="85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125" xfId="0" applyNumberFormat="1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188" fontId="33" fillId="0" borderId="17" xfId="0" applyNumberFormat="1" applyFont="1" applyFill="1" applyBorder="1" applyAlignment="1" applyProtection="1">
      <alignment horizontal="center" vertical="center"/>
      <protection/>
    </xf>
    <xf numFmtId="188" fontId="33" fillId="0" borderId="62" xfId="0" applyNumberFormat="1" applyFont="1" applyFill="1" applyBorder="1" applyAlignment="1" applyProtection="1">
      <alignment horizontal="center" vertical="center"/>
      <protection/>
    </xf>
    <xf numFmtId="182" fontId="30" fillId="34" borderId="0" xfId="0" applyNumberFormat="1" applyFont="1" applyFill="1" applyBorder="1" applyAlignment="1" applyProtection="1">
      <alignment horizontal="center" vertical="center" wrapText="1"/>
      <protection/>
    </xf>
    <xf numFmtId="182" fontId="31" fillId="34" borderId="0" xfId="0" applyNumberFormat="1" applyFont="1" applyFill="1" applyBorder="1" applyAlignment="1">
      <alignment vertical="center" wrapText="1"/>
    </xf>
    <xf numFmtId="0" fontId="2" fillId="0" borderId="114" xfId="0" applyFont="1" applyBorder="1" applyAlignment="1" applyProtection="1">
      <alignment horizontal="right" vertical="center"/>
      <protection/>
    </xf>
    <xf numFmtId="0" fontId="19" fillId="0" borderId="114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182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7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82" fontId="30" fillId="0" borderId="10" xfId="0" applyNumberFormat="1" applyFont="1" applyFill="1" applyBorder="1" applyAlignment="1" applyProtection="1">
      <alignment horizontal="center" vertical="center" wrapText="1"/>
      <protection/>
    </xf>
    <xf numFmtId="182" fontId="31" fillId="0" borderId="10" xfId="0" applyNumberFormat="1" applyFont="1" applyBorder="1" applyAlignment="1">
      <alignment vertical="center" wrapText="1"/>
    </xf>
    <xf numFmtId="182" fontId="31" fillId="0" borderId="107" xfId="0" applyNumberFormat="1" applyFont="1" applyBorder="1" applyAlignment="1">
      <alignment horizontal="center" vertical="center" wrapText="1"/>
    </xf>
    <xf numFmtId="182" fontId="31" fillId="0" borderId="62" xfId="0" applyNumberFormat="1" applyFont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right" vertical="center"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9" xfId="0" applyFont="1" applyFill="1" applyBorder="1" applyAlignment="1">
      <alignment horizontal="right" vertical="center" wrapText="1"/>
    </xf>
    <xf numFmtId="0" fontId="5" fillId="0" borderId="125" xfId="0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/>
    </xf>
    <xf numFmtId="1" fontId="5" fillId="0" borderId="78" xfId="0" applyNumberFormat="1" applyFont="1" applyFill="1" applyBorder="1" applyAlignment="1" applyProtection="1">
      <alignment horizontal="center" vertical="center" wrapText="1"/>
      <protection/>
    </xf>
    <xf numFmtId="2" fontId="5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right" vertical="center" wrapText="1"/>
    </xf>
    <xf numFmtId="0" fontId="11" fillId="0" borderId="59" xfId="0" applyFont="1" applyFill="1" applyBorder="1" applyAlignment="1">
      <alignment horizontal="center" vertical="center" wrapText="1"/>
    </xf>
    <xf numFmtId="49" fontId="7" fillId="0" borderId="108" xfId="0" applyNumberFormat="1" applyFont="1" applyFill="1" applyBorder="1" applyAlignment="1">
      <alignment horizontal="right" vertical="center" wrapText="1"/>
    </xf>
    <xf numFmtId="49" fontId="7" fillId="0" borderId="78" xfId="0" applyNumberFormat="1" applyFont="1" applyFill="1" applyBorder="1" applyAlignment="1">
      <alignment horizontal="right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13" fillId="33" borderId="89" xfId="0" applyNumberFormat="1" applyFont="1" applyFill="1" applyBorder="1" applyAlignment="1">
      <alignment horizontal="center" vertical="center" wrapText="1"/>
    </xf>
    <xf numFmtId="49" fontId="13" fillId="33" borderId="85" xfId="0" applyNumberFormat="1" applyFont="1" applyFill="1" applyBorder="1" applyAlignment="1">
      <alignment horizontal="center" vertical="center" wrapText="1"/>
    </xf>
    <xf numFmtId="49" fontId="7" fillId="0" borderId="98" xfId="0" applyNumberFormat="1" applyFont="1" applyFill="1" applyBorder="1" applyAlignment="1">
      <alignment horizontal="right" vertical="center" wrapText="1"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78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78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13" fillId="33" borderId="58" xfId="0" applyNumberFormat="1" applyFont="1" applyFill="1" applyBorder="1" applyAlignment="1">
      <alignment horizontal="center" vertical="center" wrapText="1"/>
    </xf>
    <xf numFmtId="1" fontId="13" fillId="33" borderId="77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77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91" fontId="12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40" xfId="0" applyNumberFormat="1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>
      <alignment horizontal="center" vertical="center" wrapText="1"/>
    </xf>
    <xf numFmtId="49" fontId="89" fillId="0" borderId="59" xfId="0" applyNumberFormat="1" applyFont="1" applyFill="1" applyBorder="1" applyAlignment="1">
      <alignment horizontal="center" vertical="center" wrapText="1"/>
    </xf>
    <xf numFmtId="49" fontId="89" fillId="0" borderId="78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 applyProtection="1">
      <alignment horizontal="center" vertical="center"/>
      <protection/>
    </xf>
    <xf numFmtId="181" fontId="11" fillId="0" borderId="62" xfId="0" applyNumberFormat="1" applyFont="1" applyFill="1" applyBorder="1" applyAlignment="1" applyProtection="1">
      <alignment horizontal="center" vertical="center"/>
      <protection/>
    </xf>
    <xf numFmtId="191" fontId="11" fillId="0" borderId="108" xfId="0" applyNumberFormat="1" applyFont="1" applyFill="1" applyBorder="1" applyAlignment="1" applyProtection="1">
      <alignment horizontal="center" vertical="center"/>
      <protection/>
    </xf>
    <xf numFmtId="191" fontId="11" fillId="0" borderId="98" xfId="0" applyNumberFormat="1" applyFont="1" applyFill="1" applyBorder="1" applyAlignment="1" applyProtection="1">
      <alignment horizontal="center" vertical="center"/>
      <protection/>
    </xf>
    <xf numFmtId="191" fontId="11" fillId="0" borderId="99" xfId="0" applyNumberFormat="1" applyFont="1" applyFill="1" applyBorder="1" applyAlignment="1" applyProtection="1">
      <alignment horizontal="center" vertical="center"/>
      <protection/>
    </xf>
    <xf numFmtId="49" fontId="5" fillId="0" borderId="89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9" fillId="0" borderId="78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91" fontId="11" fillId="0" borderId="66" xfId="0" applyNumberFormat="1" applyFont="1" applyFill="1" applyBorder="1" applyAlignment="1" applyProtection="1">
      <alignment horizontal="center" vertical="center"/>
      <protection/>
    </xf>
    <xf numFmtId="191" fontId="11" fillId="0" borderId="110" xfId="0" applyNumberFormat="1" applyFont="1" applyFill="1" applyBorder="1" applyAlignment="1" applyProtection="1">
      <alignment horizontal="center" vertical="center"/>
      <protection/>
    </xf>
    <xf numFmtId="191" fontId="11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103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" fontId="5" fillId="0" borderId="89" xfId="0" applyNumberFormat="1" applyFont="1" applyFill="1" applyBorder="1" applyAlignment="1">
      <alignment horizontal="center" vertical="center" wrapText="1"/>
    </xf>
    <xf numFmtId="1" fontId="5" fillId="0" borderId="85" xfId="0" applyNumberFormat="1" applyFont="1" applyFill="1" applyBorder="1" applyAlignment="1">
      <alignment horizontal="center" vertical="center" wrapText="1"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40" xfId="0" applyNumberFormat="1" applyFont="1" applyFill="1" applyBorder="1" applyAlignment="1" applyProtection="1">
      <alignment horizontal="center" vertical="center" wrapText="1"/>
      <protection/>
    </xf>
    <xf numFmtId="180" fontId="2" fillId="0" borderId="106" xfId="0" applyNumberFormat="1" applyFont="1" applyFill="1" applyBorder="1" applyAlignment="1" applyProtection="1">
      <alignment horizontal="center" vertical="center" wrapText="1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tabSelected="1" view="pageBreakPreview" zoomScale="85" zoomScaleSheetLayoutView="85" zoomScalePageLayoutView="0" workbookViewId="0" topLeftCell="A1">
      <selection activeCell="A7" sqref="A7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4" customHeight="1">
      <c r="A2" s="1145"/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05" t="s">
        <v>82</v>
      </c>
      <c r="Q2" s="1105"/>
      <c r="R2" s="1105"/>
      <c r="S2" s="1105"/>
      <c r="T2" s="1105"/>
      <c r="U2" s="1105"/>
      <c r="V2" s="1105"/>
      <c r="W2" s="1105"/>
      <c r="X2" s="1105"/>
      <c r="Y2" s="1105"/>
      <c r="Z2" s="1105"/>
      <c r="AA2" s="1105"/>
      <c r="AB2" s="1105"/>
      <c r="AC2" s="1105"/>
      <c r="AD2" s="1105"/>
      <c r="AE2" s="1105"/>
      <c r="AF2" s="1105"/>
      <c r="AG2" s="1105"/>
      <c r="AH2" s="1105"/>
      <c r="AI2" s="1105"/>
      <c r="AJ2" s="1105"/>
      <c r="AK2" s="1105"/>
      <c r="AL2" s="1105"/>
      <c r="AM2" s="1105"/>
      <c r="AN2" s="1105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</row>
    <row r="3" spans="1:57" ht="31.5" customHeight="1">
      <c r="A3" s="1141" t="s">
        <v>222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</row>
    <row r="4" spans="1:57" ht="39.75" customHeight="1">
      <c r="A4" s="1141" t="s">
        <v>223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06" t="s">
        <v>14</v>
      </c>
      <c r="Q4" s="1106"/>
      <c r="R4" s="1106"/>
      <c r="S4" s="1106"/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6"/>
      <c r="AE4" s="1106"/>
      <c r="AF4" s="1106"/>
      <c r="AG4" s="1106"/>
      <c r="AH4" s="1106"/>
      <c r="AI4" s="1106"/>
      <c r="AJ4" s="1106"/>
      <c r="AK4" s="1106"/>
      <c r="AL4" s="1106"/>
      <c r="AM4" s="1106"/>
      <c r="AN4" s="1106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</row>
    <row r="5" spans="1:57" s="4" customFormat="1" ht="30" customHeight="1">
      <c r="A5" s="1146" t="s">
        <v>454</v>
      </c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  <c r="O5" s="1146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1016" t="s">
        <v>273</v>
      </c>
      <c r="AO5" s="1016"/>
      <c r="AP5" s="1016"/>
      <c r="AQ5" s="1016"/>
      <c r="AR5" s="1016"/>
      <c r="AS5" s="1016"/>
      <c r="AT5" s="1016"/>
      <c r="AU5" s="1016"/>
      <c r="AV5" s="1016"/>
      <c r="AW5" s="1016"/>
      <c r="AX5" s="1016"/>
      <c r="AY5" s="1016"/>
      <c r="AZ5" s="1016"/>
      <c r="BA5" s="1016"/>
      <c r="BB5" s="580"/>
      <c r="BC5" s="580"/>
      <c r="BD5" s="580"/>
      <c r="BE5" s="580"/>
    </row>
    <row r="6" spans="1:57" s="4" customFormat="1" ht="30.75" customHeight="1">
      <c r="A6" s="1144" t="s">
        <v>455</v>
      </c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1016"/>
      <c r="AO6" s="1016"/>
      <c r="AP6" s="1016"/>
      <c r="AQ6" s="1016"/>
      <c r="AR6" s="1016"/>
      <c r="AS6" s="1016"/>
      <c r="AT6" s="1016"/>
      <c r="AU6" s="1016"/>
      <c r="AV6" s="1016"/>
      <c r="AW6" s="1016"/>
      <c r="AX6" s="1016"/>
      <c r="AY6" s="1016"/>
      <c r="AZ6" s="1016"/>
      <c r="BA6" s="1016"/>
      <c r="BB6" s="580"/>
      <c r="BC6" s="580"/>
      <c r="BD6" s="580"/>
      <c r="BE6" s="580"/>
    </row>
    <row r="7" spans="1:57" s="4" customFormat="1" ht="11.25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1016"/>
      <c r="AO7" s="1016"/>
      <c r="AP7" s="1016"/>
      <c r="AQ7" s="1016"/>
      <c r="AR7" s="1016"/>
      <c r="AS7" s="1016"/>
      <c r="AT7" s="1016"/>
      <c r="AU7" s="1016"/>
      <c r="AV7" s="1016"/>
      <c r="AW7" s="1016"/>
      <c r="AX7" s="1016"/>
      <c r="AY7" s="1016"/>
      <c r="AZ7" s="1016"/>
      <c r="BA7" s="1016"/>
      <c r="BB7" s="580"/>
      <c r="BC7" s="580"/>
      <c r="BD7" s="580"/>
      <c r="BE7" s="580"/>
    </row>
    <row r="8" spans="1:57" s="4" customFormat="1" ht="30" customHeight="1">
      <c r="A8" s="1141" t="s">
        <v>27</v>
      </c>
      <c r="B8" s="1141"/>
      <c r="C8" s="1141"/>
      <c r="D8" s="1141"/>
      <c r="E8" s="1141"/>
      <c r="F8" s="1141"/>
      <c r="G8" s="1141"/>
      <c r="H8" s="1141"/>
      <c r="I8" s="1141"/>
      <c r="J8" s="1141"/>
      <c r="K8" s="1141"/>
      <c r="L8" s="1141"/>
      <c r="M8" s="1141"/>
      <c r="N8" s="1141"/>
      <c r="O8" s="1141"/>
      <c r="P8" s="1019" t="s">
        <v>269</v>
      </c>
      <c r="Q8" s="1020"/>
      <c r="R8" s="1020"/>
      <c r="S8" s="1020"/>
      <c r="T8" s="1020"/>
      <c r="U8" s="1020"/>
      <c r="V8" s="1020"/>
      <c r="W8" s="1020"/>
      <c r="X8" s="1020"/>
      <c r="Y8" s="1020"/>
      <c r="Z8" s="1020"/>
      <c r="AA8" s="1020"/>
      <c r="AB8" s="1020"/>
      <c r="AC8" s="1020"/>
      <c r="AD8" s="1020"/>
      <c r="AE8" s="1020"/>
      <c r="AF8" s="1020"/>
      <c r="AG8" s="1020"/>
      <c r="AH8" s="1020"/>
      <c r="AI8" s="1020"/>
      <c r="AJ8" s="1020"/>
      <c r="AK8" s="1020"/>
      <c r="AL8" s="1020"/>
      <c r="AM8" s="1020"/>
      <c r="AN8" s="1021" t="s">
        <v>274</v>
      </c>
      <c r="AO8" s="1022"/>
      <c r="AP8" s="1022"/>
      <c r="AQ8" s="1022"/>
      <c r="AR8" s="1022"/>
      <c r="AS8" s="1022"/>
      <c r="AT8" s="1022"/>
      <c r="AU8" s="1022"/>
      <c r="AV8" s="1022"/>
      <c r="AW8" s="1022"/>
      <c r="AX8" s="1022"/>
      <c r="AY8" s="1022"/>
      <c r="AZ8" s="1022"/>
      <c r="BA8" s="1022"/>
      <c r="BB8" s="580"/>
      <c r="BC8" s="580"/>
      <c r="BD8" s="580"/>
      <c r="BE8" s="580"/>
    </row>
    <row r="9" spans="1:57" s="4" customFormat="1" ht="30" customHeight="1">
      <c r="A9" s="1141" t="s">
        <v>224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016" t="s">
        <v>270</v>
      </c>
      <c r="Q9" s="1023"/>
      <c r="R9" s="1023"/>
      <c r="S9" s="1023"/>
      <c r="T9" s="1023"/>
      <c r="U9" s="1023"/>
      <c r="V9" s="1023"/>
      <c r="W9" s="1023"/>
      <c r="X9" s="1023"/>
      <c r="Y9" s="1023"/>
      <c r="Z9" s="1023"/>
      <c r="AA9" s="102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0"/>
      <c r="BC9" s="580"/>
      <c r="BD9" s="580"/>
      <c r="BE9" s="580"/>
    </row>
    <row r="10" spans="1:57" s="4" customFormat="1" ht="51.75" customHeight="1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1017" t="s">
        <v>427</v>
      </c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1017"/>
      <c r="AK10" s="1017"/>
      <c r="AL10" s="1017"/>
      <c r="AM10" s="583"/>
      <c r="AN10" s="1024" t="s">
        <v>271</v>
      </c>
      <c r="AO10" s="1024"/>
      <c r="AP10" s="1024"/>
      <c r="AQ10" s="1024"/>
      <c r="AR10" s="1024"/>
      <c r="AS10" s="1024"/>
      <c r="AT10" s="1024"/>
      <c r="AU10" s="1024"/>
      <c r="AV10" s="1024"/>
      <c r="AW10" s="1024"/>
      <c r="AX10" s="1024"/>
      <c r="AY10" s="1024"/>
      <c r="AZ10" s="1024"/>
      <c r="BA10" s="1024"/>
      <c r="BB10" s="580"/>
      <c r="BC10" s="580"/>
      <c r="BD10" s="580"/>
      <c r="BE10" s="580"/>
    </row>
    <row r="11" spans="1:57" s="4" customFormat="1" ht="23.2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1016" t="s">
        <v>428</v>
      </c>
      <c r="Q11" s="1016"/>
      <c r="R11" s="1016"/>
      <c r="S11" s="1016"/>
      <c r="T11" s="1016"/>
      <c r="U11" s="1016"/>
      <c r="V11" s="1016"/>
      <c r="W11" s="1016"/>
      <c r="X11" s="1016"/>
      <c r="Y11" s="1016"/>
      <c r="Z11" s="1016"/>
      <c r="AA11" s="1016"/>
      <c r="AB11" s="1016"/>
      <c r="AC11" s="1016"/>
      <c r="AD11" s="1016"/>
      <c r="AE11" s="1016"/>
      <c r="AF11" s="1016"/>
      <c r="AG11" s="1016"/>
      <c r="AH11" s="1016"/>
      <c r="AI11" s="1016"/>
      <c r="AJ11" s="1016"/>
      <c r="AK11" s="1016"/>
      <c r="AL11" s="583"/>
      <c r="AM11" s="583"/>
      <c r="AN11" s="1025"/>
      <c r="AO11" s="1025"/>
      <c r="AP11" s="1025"/>
      <c r="AQ11" s="1025"/>
      <c r="AR11" s="1025"/>
      <c r="AS11" s="1025"/>
      <c r="AT11" s="1025"/>
      <c r="AU11" s="1025"/>
      <c r="AV11" s="1025"/>
      <c r="AW11" s="1025"/>
      <c r="AX11" s="1025"/>
      <c r="AY11" s="1025"/>
      <c r="AZ11" s="1025"/>
      <c r="BA11" s="1025"/>
      <c r="BB11" s="580"/>
      <c r="BC11" s="580"/>
      <c r="BD11" s="580"/>
      <c r="BE11" s="580"/>
    </row>
    <row r="12" spans="1:57" s="4" customFormat="1" ht="30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1016"/>
      <c r="Q12" s="1016"/>
      <c r="R12" s="1016"/>
      <c r="S12" s="1016"/>
      <c r="T12" s="1016"/>
      <c r="U12" s="1016"/>
      <c r="V12" s="1016"/>
      <c r="W12" s="1016"/>
      <c r="X12" s="1016"/>
      <c r="Y12" s="1016"/>
      <c r="Z12" s="1016"/>
      <c r="AA12" s="1016"/>
      <c r="AB12" s="1016"/>
      <c r="AC12" s="1016"/>
      <c r="AD12" s="1016"/>
      <c r="AE12" s="1016"/>
      <c r="AF12" s="1016"/>
      <c r="AG12" s="1016"/>
      <c r="AH12" s="1016"/>
      <c r="AI12" s="1016"/>
      <c r="AJ12" s="1016"/>
      <c r="AK12" s="1016"/>
      <c r="AL12" s="585"/>
      <c r="AM12" s="585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0"/>
      <c r="BC12" s="580"/>
      <c r="BD12" s="580"/>
      <c r="BE12" s="580"/>
    </row>
    <row r="13" spans="1:57" s="4" customFormat="1" ht="55.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1017" t="s">
        <v>272</v>
      </c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17"/>
      <c r="AH13" s="1017"/>
      <c r="AI13" s="1017"/>
      <c r="AJ13" s="1017"/>
      <c r="AK13" s="1017"/>
      <c r="AL13" s="1017"/>
      <c r="AM13" s="1017"/>
      <c r="AN13" s="1017"/>
      <c r="AO13" s="1015"/>
      <c r="AP13" s="1015"/>
      <c r="AQ13" s="1015"/>
      <c r="AR13" s="1015"/>
      <c r="AS13" s="1015"/>
      <c r="AT13" s="1015"/>
      <c r="AU13" s="1015"/>
      <c r="AV13" s="1015"/>
      <c r="AW13" s="1015"/>
      <c r="AX13" s="1015"/>
      <c r="AY13" s="1015"/>
      <c r="AZ13" s="1015"/>
      <c r="BA13" s="1015"/>
      <c r="BB13" s="580"/>
      <c r="BC13" s="580"/>
      <c r="BD13" s="580"/>
      <c r="BE13" s="580"/>
    </row>
    <row r="14" spans="1:57" s="4" customFormat="1" ht="44.2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1018" t="s">
        <v>275</v>
      </c>
      <c r="Q14" s="1018"/>
      <c r="R14" s="1018"/>
      <c r="S14" s="1018"/>
      <c r="T14" s="1018"/>
      <c r="U14" s="1018"/>
      <c r="V14" s="1018"/>
      <c r="W14" s="1018"/>
      <c r="X14" s="1018"/>
      <c r="Y14" s="1018"/>
      <c r="Z14" s="1018"/>
      <c r="AA14" s="1018"/>
      <c r="AB14" s="1018"/>
      <c r="AC14" s="1018"/>
      <c r="AD14" s="1018"/>
      <c r="AE14" s="1018"/>
      <c r="AF14" s="1018"/>
      <c r="AG14" s="1018"/>
      <c r="AH14" s="1018"/>
      <c r="AI14" s="1018"/>
      <c r="AJ14" s="1018"/>
      <c r="AK14" s="1018"/>
      <c r="AL14" s="1018"/>
      <c r="AM14" s="1018"/>
      <c r="AN14" s="1018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</row>
    <row r="15" spans="41:57" s="4" customFormat="1" ht="36.75" customHeight="1">
      <c r="AO15" s="1140"/>
      <c r="AP15" s="1140"/>
      <c r="AQ15" s="1140"/>
      <c r="AR15" s="1140"/>
      <c r="AS15" s="1140"/>
      <c r="AT15" s="1140"/>
      <c r="AU15" s="1140"/>
      <c r="AV15" s="1140"/>
      <c r="AW15" s="1140"/>
      <c r="AX15" s="1140"/>
      <c r="AY15" s="1140"/>
      <c r="AZ15" s="1140"/>
      <c r="BA15" s="1140"/>
      <c r="BB15" s="1140"/>
      <c r="BC15" s="1140"/>
      <c r="BD15" s="1140"/>
      <c r="BE15" s="1140"/>
    </row>
    <row r="16" spans="1:57" s="4" customFormat="1" ht="20.25">
      <c r="A16" s="1143" t="s">
        <v>327</v>
      </c>
      <c r="B16" s="1143"/>
      <c r="C16" s="1143"/>
      <c r="D16" s="1143"/>
      <c r="E16" s="1143"/>
      <c r="F16" s="1143"/>
      <c r="G16" s="1143"/>
      <c r="H16" s="1143"/>
      <c r="I16" s="1143"/>
      <c r="J16" s="1143"/>
      <c r="K16" s="1143"/>
      <c r="L16" s="1143"/>
      <c r="M16" s="1143"/>
      <c r="N16" s="1143"/>
      <c r="O16" s="1143"/>
      <c r="P16" s="1143"/>
      <c r="Q16" s="1143"/>
      <c r="R16" s="1143"/>
      <c r="S16" s="1143"/>
      <c r="T16" s="1143"/>
      <c r="U16" s="1143"/>
      <c r="V16" s="1143"/>
      <c r="W16" s="1143"/>
      <c r="X16" s="1143"/>
      <c r="Y16" s="1143"/>
      <c r="Z16" s="1143"/>
      <c r="AA16" s="1143"/>
      <c r="AB16" s="1143"/>
      <c r="AC16" s="1143"/>
      <c r="AD16" s="1143"/>
      <c r="AE16" s="1143"/>
      <c r="AF16" s="1143"/>
      <c r="AG16" s="1143"/>
      <c r="AH16" s="1143"/>
      <c r="AI16" s="1143"/>
      <c r="AJ16" s="1143"/>
      <c r="AK16" s="1143"/>
      <c r="AL16" s="1143"/>
      <c r="AM16" s="1143"/>
      <c r="AN16" s="1143"/>
      <c r="AO16" s="1143"/>
      <c r="AP16" s="1143"/>
      <c r="AQ16" s="1143"/>
      <c r="AR16" s="1143"/>
      <c r="AS16" s="1143"/>
      <c r="AT16" s="1143"/>
      <c r="AU16" s="1143"/>
      <c r="AV16" s="1143"/>
      <c r="AW16" s="1143"/>
      <c r="AX16" s="1143"/>
      <c r="AY16" s="1143"/>
      <c r="AZ16" s="1143"/>
      <c r="BA16" s="1143"/>
      <c r="BB16" s="1143"/>
      <c r="BC16" s="1143"/>
      <c r="BD16" s="1143"/>
      <c r="BE16" s="1143"/>
    </row>
    <row r="17" ht="9.75" customHeight="1" thickBot="1"/>
    <row r="18" spans="1:57" ht="18" customHeight="1" thickBot="1">
      <c r="A18" s="1138" t="s">
        <v>12</v>
      </c>
      <c r="B18" s="1131" t="s">
        <v>0</v>
      </c>
      <c r="C18" s="1112"/>
      <c r="D18" s="1112"/>
      <c r="E18" s="1132"/>
      <c r="F18" s="1131" t="s">
        <v>1</v>
      </c>
      <c r="G18" s="1112"/>
      <c r="H18" s="1112"/>
      <c r="I18" s="1132"/>
      <c r="J18" s="1107" t="s">
        <v>2</v>
      </c>
      <c r="K18" s="1110"/>
      <c r="L18" s="1110"/>
      <c r="M18" s="1109"/>
      <c r="N18" s="1107" t="s">
        <v>3</v>
      </c>
      <c r="O18" s="1110"/>
      <c r="P18" s="1110"/>
      <c r="Q18" s="1110"/>
      <c r="R18" s="1109"/>
      <c r="S18" s="1108" t="s">
        <v>4</v>
      </c>
      <c r="T18" s="1108"/>
      <c r="U18" s="1108"/>
      <c r="V18" s="1108"/>
      <c r="W18" s="1110"/>
      <c r="X18" s="1107" t="s">
        <v>5</v>
      </c>
      <c r="Y18" s="1110"/>
      <c r="Z18" s="1110"/>
      <c r="AA18" s="1109"/>
      <c r="AB18" s="1111" t="s">
        <v>6</v>
      </c>
      <c r="AC18" s="1112"/>
      <c r="AD18" s="1112"/>
      <c r="AE18" s="1113"/>
      <c r="AF18" s="1131" t="s">
        <v>7</v>
      </c>
      <c r="AG18" s="1112"/>
      <c r="AH18" s="1112"/>
      <c r="AI18" s="1132"/>
      <c r="AJ18" s="1107" t="s">
        <v>8</v>
      </c>
      <c r="AK18" s="1108"/>
      <c r="AL18" s="1108"/>
      <c r="AM18" s="1108"/>
      <c r="AN18" s="1109"/>
      <c r="AO18" s="1107" t="s">
        <v>9</v>
      </c>
      <c r="AP18" s="1110"/>
      <c r="AQ18" s="1110"/>
      <c r="AR18" s="1109"/>
      <c r="AS18" s="1108" t="s">
        <v>10</v>
      </c>
      <c r="AT18" s="1108"/>
      <c r="AU18" s="1108"/>
      <c r="AV18" s="1108"/>
      <c r="AW18" s="1110"/>
      <c r="AX18" s="1107" t="s">
        <v>11</v>
      </c>
      <c r="AY18" s="1110"/>
      <c r="AZ18" s="1110"/>
      <c r="BA18" s="1109"/>
      <c r="BB18" s="1142"/>
      <c r="BC18" s="1142"/>
      <c r="BD18" s="1142"/>
      <c r="BE18" s="1142"/>
    </row>
    <row r="19" spans="1:57" s="3" customFormat="1" ht="20.25" customHeight="1" thickBot="1">
      <c r="A19" s="1139"/>
      <c r="B19" s="440">
        <v>1</v>
      </c>
      <c r="C19" s="441">
        <v>2</v>
      </c>
      <c r="D19" s="441">
        <v>3</v>
      </c>
      <c r="E19" s="442">
        <v>4</v>
      </c>
      <c r="F19" s="440">
        <v>5</v>
      </c>
      <c r="G19" s="441">
        <v>6</v>
      </c>
      <c r="H19" s="441">
        <v>7</v>
      </c>
      <c r="I19" s="442">
        <v>8</v>
      </c>
      <c r="J19" s="440">
        <v>9</v>
      </c>
      <c r="K19" s="441">
        <v>10</v>
      </c>
      <c r="L19" s="441">
        <v>11</v>
      </c>
      <c r="M19" s="442">
        <v>12</v>
      </c>
      <c r="N19" s="444">
        <v>13</v>
      </c>
      <c r="O19" s="440">
        <v>14</v>
      </c>
      <c r="P19" s="441">
        <v>15</v>
      </c>
      <c r="Q19" s="441">
        <v>16</v>
      </c>
      <c r="R19" s="442">
        <v>17</v>
      </c>
      <c r="S19" s="446">
        <v>18</v>
      </c>
      <c r="T19" s="441">
        <v>19</v>
      </c>
      <c r="U19" s="441">
        <v>20</v>
      </c>
      <c r="V19" s="442">
        <v>21</v>
      </c>
      <c r="W19" s="445">
        <v>22</v>
      </c>
      <c r="X19" s="440">
        <v>23</v>
      </c>
      <c r="Y19" s="441">
        <v>24</v>
      </c>
      <c r="Z19" s="441">
        <v>25</v>
      </c>
      <c r="AA19" s="442">
        <v>26</v>
      </c>
      <c r="AB19" s="446">
        <v>27</v>
      </c>
      <c r="AC19" s="441">
        <v>28</v>
      </c>
      <c r="AD19" s="441">
        <v>29</v>
      </c>
      <c r="AE19" s="443">
        <v>30</v>
      </c>
      <c r="AF19" s="440">
        <v>31</v>
      </c>
      <c r="AG19" s="441">
        <v>32</v>
      </c>
      <c r="AH19" s="441">
        <v>33</v>
      </c>
      <c r="AI19" s="442">
        <v>34</v>
      </c>
      <c r="AJ19" s="440">
        <v>35</v>
      </c>
      <c r="AK19" s="441">
        <v>36</v>
      </c>
      <c r="AL19" s="441">
        <v>37</v>
      </c>
      <c r="AM19" s="443">
        <v>38</v>
      </c>
      <c r="AN19" s="439">
        <v>39</v>
      </c>
      <c r="AO19" s="438">
        <v>40</v>
      </c>
      <c r="AP19" s="446">
        <v>41</v>
      </c>
      <c r="AQ19" s="441">
        <v>42</v>
      </c>
      <c r="AR19" s="442">
        <v>43</v>
      </c>
      <c r="AS19" s="446">
        <v>44</v>
      </c>
      <c r="AT19" s="441">
        <v>45</v>
      </c>
      <c r="AU19" s="441">
        <v>46</v>
      </c>
      <c r="AV19" s="442">
        <v>47</v>
      </c>
      <c r="AW19" s="445">
        <v>48</v>
      </c>
      <c r="AX19" s="440">
        <v>49</v>
      </c>
      <c r="AY19" s="441">
        <v>50</v>
      </c>
      <c r="AZ19" s="441">
        <v>51</v>
      </c>
      <c r="BA19" s="442">
        <v>52</v>
      </c>
      <c r="BB19" s="172"/>
      <c r="BC19" s="172"/>
      <c r="BD19" s="172"/>
      <c r="BE19" s="172"/>
    </row>
    <row r="20" spans="1:59" s="618" customFormat="1" ht="19.5" customHeight="1">
      <c r="A20" s="616">
        <v>1</v>
      </c>
      <c r="B20" s="447" t="s">
        <v>29</v>
      </c>
      <c r="C20" s="448"/>
      <c r="D20" s="448"/>
      <c r="E20" s="449"/>
      <c r="F20" s="453"/>
      <c r="G20" s="451"/>
      <c r="H20" s="451"/>
      <c r="I20" s="452"/>
      <c r="J20" s="598"/>
      <c r="K20" s="448"/>
      <c r="L20" s="451"/>
      <c r="M20" s="452"/>
      <c r="N20" s="447"/>
      <c r="O20" s="450"/>
      <c r="P20" s="451"/>
      <c r="Q20" s="454" t="s">
        <v>15</v>
      </c>
      <c r="R20" s="449" t="s">
        <v>29</v>
      </c>
      <c r="S20" s="593" t="s">
        <v>206</v>
      </c>
      <c r="T20" s="624"/>
      <c r="U20" s="448"/>
      <c r="V20" s="448"/>
      <c r="W20" s="456"/>
      <c r="X20" s="447"/>
      <c r="Y20" s="448"/>
      <c r="Z20" s="448"/>
      <c r="AA20" s="449"/>
      <c r="AB20" s="450"/>
      <c r="AC20" s="451"/>
      <c r="AD20" s="451"/>
      <c r="AE20" s="454"/>
      <c r="AF20" s="447"/>
      <c r="AG20" s="448"/>
      <c r="AH20" s="448"/>
      <c r="AI20" s="449"/>
      <c r="AJ20" s="447"/>
      <c r="AK20" s="448"/>
      <c r="AL20" s="448"/>
      <c r="AM20" s="448"/>
      <c r="AN20" s="449"/>
      <c r="AO20" s="447"/>
      <c r="AP20" s="457"/>
      <c r="AQ20" s="457" t="s">
        <v>15</v>
      </c>
      <c r="AR20" s="455" t="s">
        <v>16</v>
      </c>
      <c r="AS20" s="596" t="s">
        <v>16</v>
      </c>
      <c r="AT20" s="459" t="s">
        <v>16</v>
      </c>
      <c r="AU20" s="459" t="s">
        <v>16</v>
      </c>
      <c r="AV20" s="459" t="s">
        <v>16</v>
      </c>
      <c r="AW20" s="597" t="s">
        <v>16</v>
      </c>
      <c r="AX20" s="460" t="s">
        <v>16</v>
      </c>
      <c r="AY20" s="459" t="s">
        <v>16</v>
      </c>
      <c r="AZ20" s="461" t="s">
        <v>16</v>
      </c>
      <c r="BA20" s="462" t="s">
        <v>16</v>
      </c>
      <c r="BB20" s="12"/>
      <c r="BC20" s="12"/>
      <c r="BD20" s="12"/>
      <c r="BE20" s="12"/>
      <c r="BF20" s="12"/>
      <c r="BG20" s="12"/>
    </row>
    <row r="21" spans="1:59" s="618" customFormat="1" ht="19.5" customHeight="1">
      <c r="A21" s="598">
        <v>2</v>
      </c>
      <c r="B21" s="453" t="s">
        <v>29</v>
      </c>
      <c r="C21" s="451"/>
      <c r="D21" s="451"/>
      <c r="E21" s="452"/>
      <c r="F21" s="468"/>
      <c r="G21" s="465"/>
      <c r="H21" s="465"/>
      <c r="I21" s="466"/>
      <c r="J21" s="599"/>
      <c r="K21" s="600"/>
      <c r="L21" s="467"/>
      <c r="M21" s="594"/>
      <c r="N21" s="468"/>
      <c r="O21" s="469"/>
      <c r="P21" s="467"/>
      <c r="Q21" s="601" t="s">
        <v>15</v>
      </c>
      <c r="R21" s="464" t="s">
        <v>29</v>
      </c>
      <c r="S21" s="595" t="s">
        <v>206</v>
      </c>
      <c r="T21" s="463"/>
      <c r="U21" s="463"/>
      <c r="V21" s="463"/>
      <c r="W21" s="472"/>
      <c r="X21" s="471"/>
      <c r="Y21" s="463"/>
      <c r="Z21" s="463"/>
      <c r="AA21" s="464"/>
      <c r="AB21" s="470"/>
      <c r="AC21" s="457"/>
      <c r="AD21" s="457"/>
      <c r="AE21" s="458"/>
      <c r="AF21" s="453"/>
      <c r="AG21" s="451"/>
      <c r="AH21" s="451"/>
      <c r="AI21" s="452"/>
      <c r="AJ21" s="453"/>
      <c r="AK21" s="451"/>
      <c r="AL21" s="451"/>
      <c r="AM21" s="451"/>
      <c r="AN21" s="452"/>
      <c r="AO21" s="453"/>
      <c r="AP21" s="457"/>
      <c r="AQ21" s="457" t="s">
        <v>15</v>
      </c>
      <c r="AR21" s="455" t="s">
        <v>16</v>
      </c>
      <c r="AS21" s="595" t="s">
        <v>16</v>
      </c>
      <c r="AT21" s="470" t="s">
        <v>16</v>
      </c>
      <c r="AU21" s="457" t="s">
        <v>16</v>
      </c>
      <c r="AV21" s="457" t="s">
        <v>16</v>
      </c>
      <c r="AW21" s="458" t="s">
        <v>16</v>
      </c>
      <c r="AX21" s="473" t="s">
        <v>16</v>
      </c>
      <c r="AY21" s="457" t="s">
        <v>16</v>
      </c>
      <c r="AZ21" s="457" t="s">
        <v>16</v>
      </c>
      <c r="BA21" s="455" t="s">
        <v>16</v>
      </c>
      <c r="BB21" s="12"/>
      <c r="BC21" s="12"/>
      <c r="BD21" s="12"/>
      <c r="BE21" s="12"/>
      <c r="BF21" s="12"/>
      <c r="BG21" s="12"/>
    </row>
    <row r="22" spans="1:59" s="620" customFormat="1" ht="19.5" customHeight="1" thickBot="1">
      <c r="A22" s="617">
        <v>3</v>
      </c>
      <c r="B22" s="602" t="s">
        <v>29</v>
      </c>
      <c r="C22" s="607" t="s">
        <v>204</v>
      </c>
      <c r="D22" s="603"/>
      <c r="E22" s="604"/>
      <c r="F22" s="605"/>
      <c r="G22" s="603"/>
      <c r="H22" s="603"/>
      <c r="I22" s="604"/>
      <c r="J22" s="605"/>
      <c r="K22" s="603"/>
      <c r="L22" s="603"/>
      <c r="M22" s="606"/>
      <c r="N22" s="605"/>
      <c r="O22" s="603"/>
      <c r="P22" s="603"/>
      <c r="Q22" s="607" t="s">
        <v>15</v>
      </c>
      <c r="R22" s="606" t="s">
        <v>205</v>
      </c>
      <c r="S22" s="608" t="s">
        <v>16</v>
      </c>
      <c r="T22" s="609"/>
      <c r="U22" s="609"/>
      <c r="V22" s="625"/>
      <c r="W22" s="604"/>
      <c r="X22" s="612"/>
      <c r="Y22" s="603"/>
      <c r="Z22" s="603"/>
      <c r="AA22" s="604"/>
      <c r="AB22" s="612"/>
      <c r="AC22" s="603"/>
      <c r="AD22" s="603" t="s">
        <v>15</v>
      </c>
      <c r="AE22" s="613" t="s">
        <v>401</v>
      </c>
      <c r="AF22" s="611" t="s">
        <v>324</v>
      </c>
      <c r="AG22" s="609" t="s">
        <v>324</v>
      </c>
      <c r="AH22" s="625" t="s">
        <v>324</v>
      </c>
      <c r="AI22" s="604" t="s">
        <v>400</v>
      </c>
      <c r="AJ22" s="605" t="s">
        <v>400</v>
      </c>
      <c r="AK22" s="603" t="s">
        <v>400</v>
      </c>
      <c r="AL22" s="603" t="s">
        <v>400</v>
      </c>
      <c r="AM22" s="603" t="s">
        <v>400</v>
      </c>
      <c r="AN22" s="604" t="s">
        <v>400</v>
      </c>
      <c r="AO22" s="605" t="s">
        <v>400</v>
      </c>
      <c r="AP22" s="603" t="s">
        <v>400</v>
      </c>
      <c r="AQ22" s="603" t="s">
        <v>345</v>
      </c>
      <c r="AR22" s="604" t="s">
        <v>345</v>
      </c>
      <c r="AS22" s="614"/>
      <c r="AT22" s="609"/>
      <c r="AU22" s="609"/>
      <c r="AV22" s="609"/>
      <c r="AW22" s="610"/>
      <c r="AX22" s="611"/>
      <c r="AY22" s="609"/>
      <c r="AZ22" s="609"/>
      <c r="BA22" s="615"/>
      <c r="BB22" s="592"/>
      <c r="BC22" s="592"/>
      <c r="BD22" s="592"/>
      <c r="BE22" s="592"/>
      <c r="BF22" s="619"/>
      <c r="BG22" s="619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1133" t="s">
        <v>405</v>
      </c>
      <c r="B24" s="1133"/>
      <c r="C24" s="1133"/>
      <c r="D24" s="1133"/>
      <c r="E24" s="1133"/>
      <c r="F24" s="1133"/>
      <c r="G24" s="1133"/>
      <c r="H24" s="1133"/>
      <c r="I24" s="1133"/>
      <c r="J24" s="1134"/>
      <c r="K24" s="1134"/>
      <c r="L24" s="1134"/>
      <c r="M24" s="1134"/>
      <c r="N24" s="1134"/>
      <c r="O24" s="1134"/>
      <c r="P24" s="1134"/>
      <c r="Q24" s="1134"/>
      <c r="R24" s="1134"/>
      <c r="S24" s="1134"/>
      <c r="T24" s="1134"/>
      <c r="U24" s="1134"/>
      <c r="V24" s="1134"/>
      <c r="W24" s="1134"/>
      <c r="X24" s="1134"/>
      <c r="Y24" s="1134"/>
      <c r="Z24" s="1134"/>
      <c r="AA24" s="1134"/>
      <c r="AB24" s="1134"/>
      <c r="AC24" s="1134"/>
      <c r="AD24" s="1134"/>
      <c r="AE24" s="1134"/>
      <c r="AF24" s="1134"/>
      <c r="AG24" s="1134"/>
      <c r="AH24" s="1134"/>
      <c r="AI24" s="1134"/>
      <c r="AJ24" s="1134"/>
      <c r="AK24" s="1134"/>
      <c r="AL24" s="1134"/>
      <c r="AM24" s="1134"/>
      <c r="AN24" s="1134"/>
      <c r="AO24" s="1134"/>
      <c r="AP24" s="1134"/>
      <c r="AQ24" s="1134"/>
      <c r="AR24" s="1134"/>
      <c r="AS24" s="1134"/>
      <c r="AT24" s="1134"/>
      <c r="AU24" s="1134"/>
      <c r="AV24" s="1135"/>
      <c r="AW24" s="1135"/>
      <c r="AX24" s="1135"/>
      <c r="AY24" s="1135"/>
      <c r="AZ24" s="1135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328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3"/>
      <c r="BF26" s="2"/>
      <c r="BG26" s="2"/>
    </row>
    <row r="27" spans="1:57" ht="18.75" customHeight="1">
      <c r="A27" s="1136" t="s">
        <v>12</v>
      </c>
      <c r="B27" s="1085"/>
      <c r="C27" s="1137" t="s">
        <v>13</v>
      </c>
      <c r="D27" s="1084"/>
      <c r="E27" s="1084"/>
      <c r="F27" s="1085"/>
      <c r="G27" s="1035" t="s">
        <v>239</v>
      </c>
      <c r="H27" s="1149"/>
      <c r="I27" s="1149"/>
      <c r="J27" s="1149"/>
      <c r="K27" s="1137" t="s">
        <v>238</v>
      </c>
      <c r="L27" s="1084"/>
      <c r="M27" s="1084"/>
      <c r="N27" s="1026" t="s">
        <v>406</v>
      </c>
      <c r="O27" s="1027"/>
      <c r="P27" s="1028"/>
      <c r="Q27" s="1035" t="s">
        <v>346</v>
      </c>
      <c r="R27" s="1036"/>
      <c r="S27" s="1037"/>
      <c r="T27" s="1035" t="s">
        <v>103</v>
      </c>
      <c r="U27" s="1084"/>
      <c r="V27" s="1085"/>
      <c r="W27" s="1035" t="s">
        <v>86</v>
      </c>
      <c r="X27" s="1084"/>
      <c r="Y27" s="1085"/>
      <c r="Z27" s="161"/>
      <c r="AA27" s="1077" t="s">
        <v>329</v>
      </c>
      <c r="AB27" s="1078"/>
      <c r="AC27" s="1078"/>
      <c r="AD27" s="1078"/>
      <c r="AE27" s="1078"/>
      <c r="AF27" s="1044"/>
      <c r="AG27" s="1045"/>
      <c r="AH27" s="1035" t="s">
        <v>429</v>
      </c>
      <c r="AI27" s="1044"/>
      <c r="AJ27" s="1044"/>
      <c r="AK27" s="1044"/>
      <c r="AL27" s="1044"/>
      <c r="AM27" s="1045"/>
      <c r="AN27" s="1053" t="s">
        <v>237</v>
      </c>
      <c r="AO27" s="1053"/>
      <c r="AP27" s="1053"/>
      <c r="AQ27" s="1053"/>
      <c r="AR27" s="1053"/>
      <c r="AS27" s="1128"/>
      <c r="AT27" s="1129"/>
      <c r="AU27" s="1129"/>
      <c r="AV27" s="1129"/>
      <c r="AW27" s="1129"/>
      <c r="AX27" s="1130"/>
      <c r="AY27" s="1118"/>
      <c r="AZ27" s="1118"/>
      <c r="BA27" s="1118"/>
      <c r="BB27" s="156"/>
      <c r="BC27" s="156"/>
      <c r="BD27" s="4"/>
      <c r="BE27" s="4"/>
    </row>
    <row r="28" spans="1:57" ht="18.75" customHeight="1">
      <c r="A28" s="1086"/>
      <c r="B28" s="1088"/>
      <c r="C28" s="1086"/>
      <c r="D28" s="1087"/>
      <c r="E28" s="1087"/>
      <c r="F28" s="1088"/>
      <c r="G28" s="1150"/>
      <c r="H28" s="1151"/>
      <c r="I28" s="1151"/>
      <c r="J28" s="1151"/>
      <c r="K28" s="1086"/>
      <c r="L28" s="1087"/>
      <c r="M28" s="1087"/>
      <c r="N28" s="1029"/>
      <c r="O28" s="1030"/>
      <c r="P28" s="1031"/>
      <c r="Q28" s="1038"/>
      <c r="R28" s="1039"/>
      <c r="S28" s="1040"/>
      <c r="T28" s="1086"/>
      <c r="U28" s="1087"/>
      <c r="V28" s="1088"/>
      <c r="W28" s="1086"/>
      <c r="X28" s="1087"/>
      <c r="Y28" s="1088"/>
      <c r="Z28" s="161"/>
      <c r="AA28" s="1079"/>
      <c r="AB28" s="1080"/>
      <c r="AC28" s="1080"/>
      <c r="AD28" s="1080"/>
      <c r="AE28" s="1080"/>
      <c r="AF28" s="1047"/>
      <c r="AG28" s="1049"/>
      <c r="AH28" s="1046"/>
      <c r="AI28" s="1047"/>
      <c r="AJ28" s="1047"/>
      <c r="AK28" s="1048"/>
      <c r="AL28" s="1048"/>
      <c r="AM28" s="1049"/>
      <c r="AN28" s="1053"/>
      <c r="AO28" s="1053"/>
      <c r="AP28" s="1053"/>
      <c r="AQ28" s="1053"/>
      <c r="AR28" s="1053"/>
      <c r="AS28" s="1129"/>
      <c r="AT28" s="1129"/>
      <c r="AU28" s="1129"/>
      <c r="AV28" s="1129"/>
      <c r="AW28" s="1129"/>
      <c r="AX28" s="1118"/>
      <c r="AY28" s="1118"/>
      <c r="AZ28" s="1118"/>
      <c r="BA28" s="1118"/>
      <c r="BB28" s="156"/>
      <c r="BC28" s="156"/>
      <c r="BD28" s="4"/>
      <c r="BE28" s="4"/>
    </row>
    <row r="29" spans="1:57" ht="18.75" customHeight="1">
      <c r="A29" s="1089"/>
      <c r="B29" s="1091"/>
      <c r="C29" s="1089"/>
      <c r="D29" s="1090"/>
      <c r="E29" s="1090"/>
      <c r="F29" s="1091"/>
      <c r="G29" s="1152"/>
      <c r="H29" s="1153"/>
      <c r="I29" s="1153"/>
      <c r="J29" s="1153"/>
      <c r="K29" s="1089"/>
      <c r="L29" s="1090"/>
      <c r="M29" s="1090"/>
      <c r="N29" s="1032"/>
      <c r="O29" s="1033"/>
      <c r="P29" s="1034"/>
      <c r="Q29" s="1041"/>
      <c r="R29" s="1042"/>
      <c r="S29" s="1043"/>
      <c r="T29" s="1089"/>
      <c r="U29" s="1090"/>
      <c r="V29" s="1091"/>
      <c r="W29" s="1089"/>
      <c r="X29" s="1090"/>
      <c r="Y29" s="1091"/>
      <c r="Z29" s="161"/>
      <c r="AA29" s="1050"/>
      <c r="AB29" s="1051"/>
      <c r="AC29" s="1051"/>
      <c r="AD29" s="1051"/>
      <c r="AE29" s="1051"/>
      <c r="AF29" s="1051"/>
      <c r="AG29" s="1052"/>
      <c r="AH29" s="1050"/>
      <c r="AI29" s="1051"/>
      <c r="AJ29" s="1051"/>
      <c r="AK29" s="1051"/>
      <c r="AL29" s="1051"/>
      <c r="AM29" s="1052"/>
      <c r="AN29" s="1053"/>
      <c r="AO29" s="1053"/>
      <c r="AP29" s="1053"/>
      <c r="AQ29" s="1053"/>
      <c r="AR29" s="1053"/>
      <c r="AS29" s="1129"/>
      <c r="AT29" s="1129"/>
      <c r="AU29" s="1129"/>
      <c r="AV29" s="1129"/>
      <c r="AW29" s="1129"/>
      <c r="AX29" s="1118"/>
      <c r="AY29" s="1118"/>
      <c r="AZ29" s="1118"/>
      <c r="BA29" s="1118"/>
      <c r="BB29" s="156"/>
      <c r="BC29" s="156"/>
      <c r="BD29" s="4"/>
      <c r="BE29" s="4"/>
    </row>
    <row r="30" spans="1:57" ht="18.75" customHeight="1">
      <c r="A30" s="1148">
        <v>1</v>
      </c>
      <c r="B30" s="1064"/>
      <c r="C30" s="1094">
        <v>37</v>
      </c>
      <c r="D30" s="1095"/>
      <c r="E30" s="1095"/>
      <c r="F30" s="1096"/>
      <c r="G30" s="1061">
        <v>2</v>
      </c>
      <c r="H30" s="1061"/>
      <c r="I30" s="1061"/>
      <c r="J30" s="1061"/>
      <c r="K30" s="1061">
        <v>2</v>
      </c>
      <c r="L30" s="1061"/>
      <c r="M30" s="1061"/>
      <c r="N30" s="1062"/>
      <c r="O30" s="1063"/>
      <c r="P30" s="1064"/>
      <c r="Q30" s="1124"/>
      <c r="R30" s="1125"/>
      <c r="S30" s="1126"/>
      <c r="T30" s="1062">
        <v>11</v>
      </c>
      <c r="U30" s="1065"/>
      <c r="V30" s="1066"/>
      <c r="W30" s="1062">
        <f>SUM(C30:V30)</f>
        <v>52</v>
      </c>
      <c r="X30" s="1065"/>
      <c r="Y30" s="1067"/>
      <c r="Z30" s="161"/>
      <c r="AA30" s="1120" t="s">
        <v>60</v>
      </c>
      <c r="AB30" s="1121"/>
      <c r="AC30" s="1121"/>
      <c r="AD30" s="1121"/>
      <c r="AE30" s="1121"/>
      <c r="AF30" s="1122"/>
      <c r="AG30" s="1123"/>
      <c r="AH30" s="1054" t="s">
        <v>330</v>
      </c>
      <c r="AI30" s="1055"/>
      <c r="AJ30" s="1055"/>
      <c r="AK30" s="1056"/>
      <c r="AL30" s="1056"/>
      <c r="AM30" s="1057"/>
      <c r="AN30" s="1061">
        <v>6</v>
      </c>
      <c r="AO30" s="1061"/>
      <c r="AP30" s="1061"/>
      <c r="AQ30" s="1061"/>
      <c r="AR30" s="1061"/>
      <c r="AS30" s="1127"/>
      <c r="AT30" s="1127"/>
      <c r="AU30" s="1127"/>
      <c r="AV30" s="1127"/>
      <c r="AW30" s="1127"/>
      <c r="AX30" s="1117"/>
      <c r="AY30" s="1118"/>
      <c r="AZ30" s="1118"/>
      <c r="BA30" s="1118"/>
      <c r="BB30" s="156"/>
      <c r="BC30" s="156"/>
      <c r="BD30" s="4"/>
      <c r="BE30" s="4"/>
    </row>
    <row r="31" spans="1:57" ht="26.25" customHeight="1">
      <c r="A31" s="1103">
        <v>2</v>
      </c>
      <c r="B31" s="1104"/>
      <c r="C31" s="1094">
        <v>37</v>
      </c>
      <c r="D31" s="1095"/>
      <c r="E31" s="1095"/>
      <c r="F31" s="1096"/>
      <c r="G31" s="1061">
        <v>2</v>
      </c>
      <c r="H31" s="1061"/>
      <c r="I31" s="1061"/>
      <c r="J31" s="1061"/>
      <c r="K31" s="1061">
        <v>2</v>
      </c>
      <c r="L31" s="1061"/>
      <c r="M31" s="1061"/>
      <c r="N31" s="1068"/>
      <c r="O31" s="1147"/>
      <c r="P31" s="1104"/>
      <c r="Q31" s="1124"/>
      <c r="R31" s="1125"/>
      <c r="S31" s="1126"/>
      <c r="T31" s="1068">
        <v>11</v>
      </c>
      <c r="U31" s="1069"/>
      <c r="V31" s="1070"/>
      <c r="W31" s="1062">
        <f>SUM(C31:V31)</f>
        <v>52</v>
      </c>
      <c r="X31" s="1065"/>
      <c r="Y31" s="1067"/>
      <c r="Z31" s="161"/>
      <c r="AA31" s="1058"/>
      <c r="AB31" s="1059"/>
      <c r="AC31" s="1059"/>
      <c r="AD31" s="1059"/>
      <c r="AE31" s="1059"/>
      <c r="AF31" s="1059"/>
      <c r="AG31" s="1060"/>
      <c r="AH31" s="1058"/>
      <c r="AI31" s="1059"/>
      <c r="AJ31" s="1059"/>
      <c r="AK31" s="1059"/>
      <c r="AL31" s="1059"/>
      <c r="AM31" s="1060"/>
      <c r="AN31" s="1061"/>
      <c r="AO31" s="1061"/>
      <c r="AP31" s="1061"/>
      <c r="AQ31" s="1061"/>
      <c r="AR31" s="1061"/>
      <c r="AS31" s="1076"/>
      <c r="AT31" s="1076"/>
      <c r="AU31" s="1076"/>
      <c r="AV31" s="1076"/>
      <c r="AW31" s="1076"/>
      <c r="AX31" s="1119"/>
      <c r="AY31" s="1119"/>
      <c r="AZ31" s="1119"/>
      <c r="BA31" s="1119"/>
      <c r="BB31" s="156"/>
      <c r="BC31" s="156"/>
      <c r="BD31" s="4"/>
      <c r="BE31" s="4"/>
    </row>
    <row r="32" spans="1:57" ht="18.75" customHeight="1">
      <c r="A32" s="1103">
        <v>3</v>
      </c>
      <c r="B32" s="1104"/>
      <c r="C32" s="1094">
        <v>26</v>
      </c>
      <c r="D32" s="1095"/>
      <c r="E32" s="1095"/>
      <c r="F32" s="1096"/>
      <c r="G32" s="1061">
        <v>2</v>
      </c>
      <c r="H32" s="1061"/>
      <c r="I32" s="1061"/>
      <c r="J32" s="1061"/>
      <c r="K32" s="1061">
        <v>2</v>
      </c>
      <c r="L32" s="1061"/>
      <c r="M32" s="1061"/>
      <c r="N32" s="1114">
        <v>10</v>
      </c>
      <c r="O32" s="1115"/>
      <c r="P32" s="1116"/>
      <c r="Q32" s="1100">
        <v>2</v>
      </c>
      <c r="R32" s="1101"/>
      <c r="S32" s="1102"/>
      <c r="T32" s="1068">
        <v>1</v>
      </c>
      <c r="U32" s="1069"/>
      <c r="V32" s="1070"/>
      <c r="W32" s="1062">
        <f>SUM(C32:V32)</f>
        <v>43</v>
      </c>
      <c r="X32" s="1065"/>
      <c r="Y32" s="1067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1092" t="s">
        <v>17</v>
      </c>
      <c r="B33" s="1093"/>
      <c r="C33" s="1094">
        <f>C30+C31+C32</f>
        <v>100</v>
      </c>
      <c r="D33" s="1095"/>
      <c r="E33" s="1095"/>
      <c r="F33" s="1096"/>
      <c r="G33" s="1061">
        <f>G30+G31+G32</f>
        <v>6</v>
      </c>
      <c r="H33" s="1061"/>
      <c r="I33" s="1061"/>
      <c r="J33" s="1061"/>
      <c r="K33" s="1061">
        <f>K30+K31+K32</f>
        <v>6</v>
      </c>
      <c r="L33" s="1061"/>
      <c r="M33" s="1061"/>
      <c r="N33" s="1097">
        <f>N32</f>
        <v>10</v>
      </c>
      <c r="O33" s="1098"/>
      <c r="P33" s="1099"/>
      <c r="Q33" s="1100">
        <v>2</v>
      </c>
      <c r="R33" s="1101"/>
      <c r="S33" s="1102"/>
      <c r="T33" s="1081">
        <v>23</v>
      </c>
      <c r="U33" s="1082"/>
      <c r="V33" s="1083"/>
      <c r="W33" s="1062">
        <f>SUM(W30:Y32)</f>
        <v>147</v>
      </c>
      <c r="X33" s="1065"/>
      <c r="Y33" s="1067"/>
      <c r="Z33" s="161"/>
      <c r="AA33" s="1071"/>
      <c r="AB33" s="1072"/>
      <c r="AC33" s="1072"/>
      <c r="AD33" s="1072"/>
      <c r="AE33" s="1072"/>
      <c r="AF33" s="1072"/>
      <c r="AG33" s="1072"/>
      <c r="AH33" s="1073"/>
      <c r="AI33" s="1074"/>
      <c r="AJ33" s="1074"/>
      <c r="AK33" s="1075"/>
      <c r="AL33" s="1076"/>
      <c r="AM33" s="1076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89">
    <mergeCell ref="K31:M31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  <mergeCell ref="G31:J31"/>
    <mergeCell ref="A6:O6"/>
    <mergeCell ref="A2:O2"/>
    <mergeCell ref="A5:O5"/>
    <mergeCell ref="A8:O8"/>
    <mergeCell ref="A9:O9"/>
    <mergeCell ref="A31:B31"/>
    <mergeCell ref="C31:F31"/>
    <mergeCell ref="N31:P31"/>
    <mergeCell ref="A30:B30"/>
    <mergeCell ref="AO18:AR18"/>
    <mergeCell ref="F18:I18"/>
    <mergeCell ref="X18:AA18"/>
    <mergeCell ref="AO15:BE15"/>
    <mergeCell ref="A3:O3"/>
    <mergeCell ref="J18:M18"/>
    <mergeCell ref="N18:R18"/>
    <mergeCell ref="BB18:BE18"/>
    <mergeCell ref="A16:BE16"/>
    <mergeCell ref="P13:AN13"/>
    <mergeCell ref="AS27:AW29"/>
    <mergeCell ref="AX27:BA29"/>
    <mergeCell ref="B18:E18"/>
    <mergeCell ref="A24:AZ24"/>
    <mergeCell ref="A27:B29"/>
    <mergeCell ref="C27:F29"/>
    <mergeCell ref="AS18:AW18"/>
    <mergeCell ref="AX18:BA18"/>
    <mergeCell ref="AF18:AI18"/>
    <mergeCell ref="A18:A19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33:B33"/>
    <mergeCell ref="C33:F33"/>
    <mergeCell ref="N33:P33"/>
    <mergeCell ref="Q33:S33"/>
    <mergeCell ref="A32:B32"/>
    <mergeCell ref="P2:AN2"/>
    <mergeCell ref="P4:AN4"/>
    <mergeCell ref="AJ18:AN18"/>
    <mergeCell ref="S18:W18"/>
    <mergeCell ref="AB18:AE18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O13:BA13"/>
    <mergeCell ref="AN5:BA7"/>
    <mergeCell ref="P10:AL10"/>
    <mergeCell ref="P14:AN14"/>
    <mergeCell ref="P8:AM8"/>
    <mergeCell ref="AN8:BA8"/>
    <mergeCell ref="P9:AA9"/>
    <mergeCell ref="AN10:BA11"/>
    <mergeCell ref="P11:AK1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9"/>
  <sheetViews>
    <sheetView view="pageBreakPreview" zoomScaleNormal="80" zoomScaleSheetLayoutView="100" zoomScalePageLayoutView="0" workbookViewId="0" topLeftCell="A1">
      <pane ySplit="8" topLeftCell="A73" activePane="bottomLeft" state="frozen"/>
      <selection pane="topLeft" activeCell="A1" sqref="A1"/>
      <selection pane="bottomLeft" activeCell="G89" sqref="G89:G91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16384" width="9.125" style="7" customWidth="1"/>
  </cols>
  <sheetData>
    <row r="1" spans="1:21" ht="19.5" customHeight="1" thickBot="1">
      <c r="A1" s="1334" t="s">
        <v>411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5"/>
      <c r="O1" s="1335"/>
      <c r="P1" s="1335"/>
      <c r="Q1" s="1335"/>
      <c r="R1" s="1335"/>
      <c r="S1" s="1335"/>
      <c r="T1" s="1335"/>
      <c r="U1" s="1335"/>
    </row>
    <row r="2" spans="1:21" s="13" customFormat="1" ht="15" customHeight="1">
      <c r="A2" s="1295" t="s">
        <v>108</v>
      </c>
      <c r="B2" s="1336" t="s">
        <v>21</v>
      </c>
      <c r="C2" s="1297" t="s">
        <v>236</v>
      </c>
      <c r="D2" s="1298"/>
      <c r="E2" s="1298"/>
      <c r="F2" s="1299"/>
      <c r="G2" s="1337" t="s">
        <v>36</v>
      </c>
      <c r="H2" s="1345" t="s">
        <v>109</v>
      </c>
      <c r="I2" s="1345"/>
      <c r="J2" s="1345"/>
      <c r="K2" s="1345"/>
      <c r="L2" s="1345"/>
      <c r="M2" s="1346"/>
      <c r="N2" s="1341" t="s">
        <v>268</v>
      </c>
      <c r="O2" s="1342"/>
      <c r="P2" s="1342"/>
      <c r="Q2" s="1342"/>
      <c r="R2" s="1342"/>
      <c r="S2" s="1342"/>
      <c r="T2" s="1342"/>
      <c r="U2" s="1342"/>
    </row>
    <row r="3" spans="1:21" s="13" customFormat="1" ht="15.75" customHeight="1">
      <c r="A3" s="1296"/>
      <c r="B3" s="1317"/>
      <c r="C3" s="1300"/>
      <c r="D3" s="1301"/>
      <c r="E3" s="1301"/>
      <c r="F3" s="1302"/>
      <c r="G3" s="1338"/>
      <c r="H3" s="1316" t="s">
        <v>18</v>
      </c>
      <c r="I3" s="1317" t="s">
        <v>110</v>
      </c>
      <c r="J3" s="1318"/>
      <c r="K3" s="1318"/>
      <c r="L3" s="1318"/>
      <c r="M3" s="1303" t="s">
        <v>19</v>
      </c>
      <c r="N3" s="1343"/>
      <c r="O3" s="1344"/>
      <c r="P3" s="1344"/>
      <c r="Q3" s="1344"/>
      <c r="R3" s="1344"/>
      <c r="S3" s="1344"/>
      <c r="T3" s="1344"/>
      <c r="U3" s="1344"/>
    </row>
    <row r="4" spans="1:21" s="13" customFormat="1" ht="15.75" customHeight="1">
      <c r="A4" s="1296"/>
      <c r="B4" s="1317"/>
      <c r="C4" s="1292" t="s">
        <v>111</v>
      </c>
      <c r="D4" s="1292" t="s">
        <v>112</v>
      </c>
      <c r="E4" s="1306" t="s">
        <v>113</v>
      </c>
      <c r="F4" s="1307"/>
      <c r="G4" s="1338"/>
      <c r="H4" s="1316"/>
      <c r="I4" s="1314" t="s">
        <v>17</v>
      </c>
      <c r="J4" s="1347" t="s">
        <v>114</v>
      </c>
      <c r="K4" s="1347"/>
      <c r="L4" s="1347"/>
      <c r="M4" s="1304"/>
      <c r="N4" s="1289" t="s">
        <v>231</v>
      </c>
      <c r="O4" s="1278"/>
      <c r="P4" s="1278"/>
      <c r="Q4" s="1278" t="s">
        <v>232</v>
      </c>
      <c r="R4" s="1278"/>
      <c r="S4" s="1278"/>
      <c r="T4" s="1278" t="s">
        <v>20</v>
      </c>
      <c r="U4" s="1278"/>
    </row>
    <row r="5" spans="1:47" s="13" customFormat="1" ht="15.75">
      <c r="A5" s="1296"/>
      <c r="B5" s="1317"/>
      <c r="C5" s="1316"/>
      <c r="D5" s="1316"/>
      <c r="E5" s="1348" t="s">
        <v>115</v>
      </c>
      <c r="F5" s="1350" t="s">
        <v>116</v>
      </c>
      <c r="G5" s="1339"/>
      <c r="H5" s="1316"/>
      <c r="I5" s="1315"/>
      <c r="J5" s="1292" t="s">
        <v>117</v>
      </c>
      <c r="K5" s="1292" t="s">
        <v>46</v>
      </c>
      <c r="L5" s="1292" t="s">
        <v>118</v>
      </c>
      <c r="M5" s="1305"/>
      <c r="N5" s="227">
        <v>1</v>
      </c>
      <c r="O5" s="1290">
        <v>2</v>
      </c>
      <c r="P5" s="1291"/>
      <c r="Q5" s="14">
        <v>3</v>
      </c>
      <c r="R5" s="1279">
        <v>4</v>
      </c>
      <c r="S5" s="1280"/>
      <c r="T5" s="14">
        <v>5</v>
      </c>
      <c r="U5" s="14">
        <v>6</v>
      </c>
      <c r="AP5" s="965" t="s">
        <v>430</v>
      </c>
      <c r="AQ5" s="965" t="s">
        <v>431</v>
      </c>
      <c r="AR5" s="965" t="s">
        <v>432</v>
      </c>
      <c r="AS5" s="965" t="s">
        <v>433</v>
      </c>
      <c r="AT5" s="965" t="s">
        <v>434</v>
      </c>
      <c r="AU5" s="965" t="s">
        <v>435</v>
      </c>
    </row>
    <row r="6" spans="1:47" s="13" customFormat="1" ht="15.75">
      <c r="A6" s="1296"/>
      <c r="B6" s="1317"/>
      <c r="C6" s="1316"/>
      <c r="D6" s="1316"/>
      <c r="E6" s="1349"/>
      <c r="F6" s="1350"/>
      <c r="G6" s="1339"/>
      <c r="H6" s="1316"/>
      <c r="I6" s="1315"/>
      <c r="J6" s="1292"/>
      <c r="K6" s="1292"/>
      <c r="L6" s="1292"/>
      <c r="M6" s="1305"/>
      <c r="N6" s="1289" t="s">
        <v>235</v>
      </c>
      <c r="O6" s="1278"/>
      <c r="P6" s="1278"/>
      <c r="Q6" s="1278"/>
      <c r="R6" s="1278"/>
      <c r="S6" s="1278"/>
      <c r="T6" s="1278"/>
      <c r="U6" s="1278"/>
      <c r="AP6" s="965"/>
      <c r="AQ6" s="965"/>
      <c r="AR6" s="965"/>
      <c r="AS6" s="965"/>
      <c r="AT6" s="965"/>
      <c r="AU6" s="965"/>
    </row>
    <row r="7" spans="1:47" s="13" customFormat="1" ht="42" customHeight="1">
      <c r="A7" s="1296"/>
      <c r="B7" s="1318"/>
      <c r="C7" s="1316"/>
      <c r="D7" s="1316"/>
      <c r="E7" s="1349"/>
      <c r="F7" s="1351"/>
      <c r="G7" s="1340"/>
      <c r="H7" s="1316"/>
      <c r="I7" s="1315"/>
      <c r="J7" s="1292"/>
      <c r="K7" s="1292"/>
      <c r="L7" s="1292"/>
      <c r="M7" s="1303"/>
      <c r="N7" s="229"/>
      <c r="O7" s="1281"/>
      <c r="P7" s="1282"/>
      <c r="Q7" s="17"/>
      <c r="R7" s="1285"/>
      <c r="S7" s="1286"/>
      <c r="T7" s="17"/>
      <c r="U7" s="17"/>
      <c r="AP7" s="965"/>
      <c r="AQ7" s="965"/>
      <c r="AR7" s="965"/>
      <c r="AS7" s="965"/>
      <c r="AT7" s="965"/>
      <c r="AU7" s="965"/>
    </row>
    <row r="8" spans="1:47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3">
        <v>15</v>
      </c>
      <c r="P8" s="1284"/>
      <c r="Q8" s="232" t="s">
        <v>227</v>
      </c>
      <c r="R8" s="1287" t="s">
        <v>61</v>
      </c>
      <c r="S8" s="1288"/>
      <c r="T8" s="232" t="s">
        <v>93</v>
      </c>
      <c r="U8" s="232" t="s">
        <v>228</v>
      </c>
      <c r="AP8" s="965"/>
      <c r="AQ8" s="965"/>
      <c r="AR8" s="965"/>
      <c r="AS8" s="965"/>
      <c r="AT8" s="965"/>
      <c r="AU8" s="965"/>
    </row>
    <row r="9" spans="1:47" s="24" customFormat="1" ht="19.5" customHeight="1" thickBot="1">
      <c r="A9" s="1293" t="s">
        <v>276</v>
      </c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8"/>
      <c r="W9" s="18"/>
      <c r="X9" s="18"/>
      <c r="Y9" s="18"/>
      <c r="AH9" s="25"/>
      <c r="AP9" s="966"/>
      <c r="AQ9" s="966"/>
      <c r="AR9" s="966"/>
      <c r="AS9" s="966"/>
      <c r="AT9" s="966"/>
      <c r="AU9" s="966"/>
    </row>
    <row r="10" spans="1:47" s="24" customFormat="1" ht="19.5" customHeight="1" thickBot="1">
      <c r="A10" s="1322" t="s">
        <v>279</v>
      </c>
      <c r="B10" s="1323"/>
      <c r="C10" s="1323"/>
      <c r="D10" s="1323"/>
      <c r="E10" s="1323"/>
      <c r="F10" s="1323"/>
      <c r="G10" s="1323"/>
      <c r="H10" s="1323"/>
      <c r="I10" s="1323"/>
      <c r="J10" s="1323"/>
      <c r="K10" s="1323"/>
      <c r="L10" s="1323"/>
      <c r="M10" s="1323"/>
      <c r="N10" s="1323"/>
      <c r="O10" s="1323"/>
      <c r="P10" s="1323"/>
      <c r="Q10" s="1323"/>
      <c r="R10" s="1323"/>
      <c r="S10" s="1323"/>
      <c r="T10" s="1323"/>
      <c r="U10" s="1323"/>
      <c r="V10" s="19"/>
      <c r="W10" s="19"/>
      <c r="X10" s="19"/>
      <c r="Y10" s="19"/>
      <c r="AH10" s="25"/>
      <c r="AP10" s="966"/>
      <c r="AQ10" s="966"/>
      <c r="AR10" s="966"/>
      <c r="AS10" s="966"/>
      <c r="AT10" s="966"/>
      <c r="AU10" s="966"/>
    </row>
    <row r="11" spans="1:47" s="24" customFormat="1" ht="19.5" customHeight="1">
      <c r="A11" s="234" t="s">
        <v>120</v>
      </c>
      <c r="B11" s="728" t="s">
        <v>392</v>
      </c>
      <c r="C11" s="729"/>
      <c r="D11" s="235"/>
      <c r="E11" s="235"/>
      <c r="F11" s="730"/>
      <c r="G11" s="731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158"/>
      <c r="P11" s="1159"/>
      <c r="Q11" s="239"/>
      <c r="R11" s="1160"/>
      <c r="S11" s="1161"/>
      <c r="T11" s="239"/>
      <c r="U11" s="240"/>
      <c r="V11" s="19"/>
      <c r="W11" s="19"/>
      <c r="X11" s="19"/>
      <c r="Y11" s="19"/>
      <c r="AP11" s="966"/>
      <c r="AQ11" s="966"/>
      <c r="AR11" s="966"/>
      <c r="AS11" s="966"/>
      <c r="AT11" s="966"/>
      <c r="AU11" s="966"/>
    </row>
    <row r="12" spans="1:47" s="24" customFormat="1" ht="19.5" customHeight="1">
      <c r="A12" s="330"/>
      <c r="B12" s="733" t="s">
        <v>365</v>
      </c>
      <c r="C12" s="734"/>
      <c r="D12" s="194"/>
      <c r="E12" s="194"/>
      <c r="F12" s="735"/>
      <c r="G12" s="736">
        <v>1</v>
      </c>
      <c r="H12" s="591">
        <f>G12*30</f>
        <v>30</v>
      </c>
      <c r="I12" s="332"/>
      <c r="J12" s="333"/>
      <c r="K12" s="333"/>
      <c r="L12" s="333"/>
      <c r="M12" s="334"/>
      <c r="N12" s="335"/>
      <c r="O12" s="1162"/>
      <c r="P12" s="1163"/>
      <c r="Q12" s="333"/>
      <c r="R12" s="1164"/>
      <c r="S12" s="1165"/>
      <c r="T12" s="333"/>
      <c r="U12" s="334"/>
      <c r="V12" s="19"/>
      <c r="W12" s="19"/>
      <c r="X12" s="19"/>
      <c r="Y12" s="19"/>
      <c r="AP12" s="966"/>
      <c r="AQ12" s="966"/>
      <c r="AR12" s="966"/>
      <c r="AS12" s="966"/>
      <c r="AT12" s="966"/>
      <c r="AU12" s="966"/>
    </row>
    <row r="13" spans="1:47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739">
        <v>1</v>
      </c>
      <c r="H13" s="591">
        <f>G13*30</f>
        <v>30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62"/>
      <c r="P13" s="1163"/>
      <c r="Q13" s="28"/>
      <c r="R13" s="1164"/>
      <c r="S13" s="1165"/>
      <c r="T13" s="28"/>
      <c r="U13" s="740"/>
      <c r="V13" s="19"/>
      <c r="W13" s="19"/>
      <c r="X13" s="19"/>
      <c r="Y13" s="19"/>
      <c r="AP13" s="966"/>
      <c r="AQ13" s="966"/>
      <c r="AR13" s="966"/>
      <c r="AS13" s="966"/>
      <c r="AT13" s="966"/>
      <c r="AU13" s="966"/>
    </row>
    <row r="14" spans="1:47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736">
        <f>G15+G16</f>
        <v>12</v>
      </c>
      <c r="H14" s="742">
        <f aca="true" t="shared" si="0" ref="H14:H21">G14*30</f>
        <v>360</v>
      </c>
      <c r="I14" s="332"/>
      <c r="J14" s="333"/>
      <c r="K14" s="333"/>
      <c r="L14" s="333"/>
      <c r="M14" s="334"/>
      <c r="N14" s="335"/>
      <c r="O14" s="1241"/>
      <c r="P14" s="1242"/>
      <c r="Q14" s="333"/>
      <c r="R14" s="1224"/>
      <c r="S14" s="1225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SUMIF($V$14:$V$197,1,$G$14:$G$197)</f>
        <v>21</v>
      </c>
      <c r="AP14" s="578"/>
      <c r="AQ14" s="578"/>
      <c r="AR14" s="578"/>
      <c r="AS14" s="578"/>
      <c r="AT14" s="578"/>
      <c r="AU14" s="578"/>
    </row>
    <row r="15" spans="1:47" s="31" customFormat="1" ht="18.75">
      <c r="A15" s="330"/>
      <c r="B15" s="733" t="s">
        <v>365</v>
      </c>
      <c r="C15" s="734"/>
      <c r="D15" s="194"/>
      <c r="E15" s="194"/>
      <c r="F15" s="735"/>
      <c r="G15" s="736">
        <v>11</v>
      </c>
      <c r="H15" s="591">
        <f t="shared" si="0"/>
        <v>330</v>
      </c>
      <c r="I15" s="332"/>
      <c r="J15" s="333"/>
      <c r="K15" s="333"/>
      <c r="L15" s="333"/>
      <c r="M15" s="334"/>
      <c r="N15" s="335"/>
      <c r="O15" s="1162"/>
      <c r="P15" s="1163"/>
      <c r="Q15" s="333"/>
      <c r="R15" s="1164"/>
      <c r="S15" s="1165"/>
      <c r="T15" s="333"/>
      <c r="U15" s="334"/>
      <c r="W15" s="578" t="s">
        <v>264</v>
      </c>
      <c r="X15" s="578">
        <f aca="true" t="shared" si="1" ref="X15:AC15">COUNTIF($C14:$C197,X14)</f>
        <v>3</v>
      </c>
      <c r="Y15" s="578">
        <f t="shared" si="1"/>
        <v>4</v>
      </c>
      <c r="Z15" s="578">
        <f t="shared" si="1"/>
        <v>3</v>
      </c>
      <c r="AA15" s="578">
        <f t="shared" si="1"/>
        <v>5</v>
      </c>
      <c r="AB15" s="578">
        <f t="shared" si="1"/>
        <v>4</v>
      </c>
      <c r="AC15" s="578">
        <f t="shared" si="1"/>
        <v>1</v>
      </c>
      <c r="AE15" s="31" t="s">
        <v>232</v>
      </c>
      <c r="AF15" s="579">
        <f>SUMIF($V$14:$V$197,2,$G$14:$G$197)</f>
        <v>20.5</v>
      </c>
      <c r="AP15" s="578"/>
      <c r="AQ15" s="578"/>
      <c r="AR15" s="578"/>
      <c r="AS15" s="578"/>
      <c r="AT15" s="578"/>
      <c r="AU15" s="578"/>
    </row>
    <row r="16" spans="1:47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736">
        <v>1</v>
      </c>
      <c r="H16" s="591">
        <f t="shared" si="0"/>
        <v>30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62"/>
      <c r="P16" s="1163"/>
      <c r="Q16" s="333"/>
      <c r="R16" s="1164"/>
      <c r="S16" s="1165"/>
      <c r="T16" s="333"/>
      <c r="U16" s="333" t="s">
        <v>87</v>
      </c>
      <c r="V16" s="31">
        <v>3</v>
      </c>
      <c r="W16" s="578" t="s">
        <v>177</v>
      </c>
      <c r="X16" s="578">
        <f aca="true" t="shared" si="2" ref="X16:AC16">COUNTIF($D14:$D197,X14)</f>
        <v>4</v>
      </c>
      <c r="Y16" s="578">
        <f t="shared" si="2"/>
        <v>12</v>
      </c>
      <c r="Z16" s="578">
        <f t="shared" si="2"/>
        <v>9</v>
      </c>
      <c r="AA16" s="578">
        <f t="shared" si="2"/>
        <v>15</v>
      </c>
      <c r="AB16" s="578">
        <f t="shared" si="2"/>
        <v>7</v>
      </c>
      <c r="AC16" s="578">
        <f t="shared" si="2"/>
        <v>2</v>
      </c>
      <c r="AE16" s="31" t="s">
        <v>20</v>
      </c>
      <c r="AF16" s="579">
        <f>SUMIF($V$14:$V$197,3,$G$14:$G$197)</f>
        <v>28</v>
      </c>
      <c r="AP16" s="578"/>
      <c r="AQ16" s="578"/>
      <c r="AR16" s="578"/>
      <c r="AS16" s="578"/>
      <c r="AT16" s="578"/>
      <c r="AU16" s="578"/>
    </row>
    <row r="17" spans="1:47" s="31" customFormat="1" ht="18.75">
      <c r="A17" s="241" t="s">
        <v>122</v>
      </c>
      <c r="B17" s="733" t="s">
        <v>366</v>
      </c>
      <c r="C17" s="737" t="s">
        <v>241</v>
      </c>
      <c r="D17" s="191"/>
      <c r="E17" s="191"/>
      <c r="F17" s="738"/>
      <c r="G17" s="739">
        <v>4</v>
      </c>
      <c r="H17" s="591">
        <f t="shared" si="0"/>
        <v>120</v>
      </c>
      <c r="I17" s="26"/>
      <c r="J17" s="28"/>
      <c r="K17" s="28"/>
      <c r="L17" s="28"/>
      <c r="M17" s="242"/>
      <c r="N17" s="250"/>
      <c r="O17" s="1162"/>
      <c r="P17" s="1163"/>
      <c r="Q17" s="28"/>
      <c r="R17" s="1164"/>
      <c r="S17" s="1165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69.5</v>
      </c>
      <c r="AP17" s="578"/>
      <c r="AQ17" s="578"/>
      <c r="AR17" s="578"/>
      <c r="AS17" s="578"/>
      <c r="AT17" s="578"/>
      <c r="AU17" s="578"/>
    </row>
    <row r="18" spans="1:47" s="31" customFormat="1" ht="18.75">
      <c r="A18" s="241" t="s">
        <v>123</v>
      </c>
      <c r="B18" s="733" t="s">
        <v>367</v>
      </c>
      <c r="C18" s="737"/>
      <c r="D18" s="191" t="s">
        <v>300</v>
      </c>
      <c r="E18" s="191"/>
      <c r="F18" s="738"/>
      <c r="G18" s="739">
        <v>3</v>
      </c>
      <c r="H18" s="591">
        <f t="shared" si="0"/>
        <v>90</v>
      </c>
      <c r="I18" s="30"/>
      <c r="J18" s="28"/>
      <c r="K18" s="28"/>
      <c r="L18" s="28"/>
      <c r="M18" s="243"/>
      <c r="N18" s="250"/>
      <c r="O18" s="1162"/>
      <c r="P18" s="1163"/>
      <c r="Q18" s="28"/>
      <c r="R18" s="1164"/>
      <c r="S18" s="1165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P18" s="578"/>
      <c r="AQ18" s="578"/>
      <c r="AR18" s="578"/>
      <c r="AS18" s="578"/>
      <c r="AT18" s="578"/>
      <c r="AU18" s="578"/>
    </row>
    <row r="19" spans="1:47" s="31" customFormat="1" ht="35.25" customHeight="1">
      <c r="A19" s="241" t="s">
        <v>124</v>
      </c>
      <c r="B19" s="745" t="s">
        <v>368</v>
      </c>
      <c r="C19" s="734" t="s">
        <v>241</v>
      </c>
      <c r="D19" s="746"/>
      <c r="E19" s="746"/>
      <c r="F19" s="747"/>
      <c r="G19" s="739">
        <v>3</v>
      </c>
      <c r="H19" s="591">
        <f t="shared" si="0"/>
        <v>90</v>
      </c>
      <c r="I19" s="28"/>
      <c r="J19" s="26"/>
      <c r="K19" s="26"/>
      <c r="L19" s="26"/>
      <c r="M19" s="242"/>
      <c r="N19" s="250"/>
      <c r="O19" s="1162"/>
      <c r="P19" s="1163"/>
      <c r="Q19" s="28"/>
      <c r="R19" s="1164"/>
      <c r="S19" s="1165"/>
      <c r="T19" s="28"/>
      <c r="U19" s="242"/>
      <c r="AP19" s="578"/>
      <c r="AQ19" s="578"/>
      <c r="AR19" s="578"/>
      <c r="AS19" s="578"/>
      <c r="AT19" s="578"/>
      <c r="AU19" s="578"/>
    </row>
    <row r="20" spans="1:47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0"/>
        <v>120</v>
      </c>
      <c r="I20" s="28"/>
      <c r="J20" s="26"/>
      <c r="K20" s="26"/>
      <c r="L20" s="26"/>
      <c r="M20" s="242"/>
      <c r="N20" s="250"/>
      <c r="O20" s="1162"/>
      <c r="P20" s="1163"/>
      <c r="Q20" s="28"/>
      <c r="R20" s="1164"/>
      <c r="S20" s="1165"/>
      <c r="T20" s="28"/>
      <c r="U20" s="242"/>
      <c r="AP20" s="578"/>
      <c r="AQ20" s="578"/>
      <c r="AR20" s="578"/>
      <c r="AS20" s="578"/>
      <c r="AT20" s="578"/>
      <c r="AU20" s="578"/>
    </row>
    <row r="21" spans="1:47" s="31" customFormat="1" ht="18.75">
      <c r="A21" s="222"/>
      <c r="B21" s="751" t="s">
        <v>365</v>
      </c>
      <c r="C21" s="734"/>
      <c r="D21" s="749"/>
      <c r="E21" s="749"/>
      <c r="F21" s="750"/>
      <c r="G21" s="739">
        <v>3</v>
      </c>
      <c r="H21" s="591">
        <f t="shared" si="0"/>
        <v>90</v>
      </c>
      <c r="I21" s="28"/>
      <c r="J21" s="26"/>
      <c r="K21" s="26"/>
      <c r="L21" s="26"/>
      <c r="M21" s="242"/>
      <c r="N21" s="250"/>
      <c r="O21" s="1162"/>
      <c r="P21" s="1163"/>
      <c r="Q21" s="28"/>
      <c r="R21" s="1164"/>
      <c r="S21" s="1165"/>
      <c r="T21" s="28"/>
      <c r="U21" s="242"/>
      <c r="AP21" s="578"/>
      <c r="AQ21" s="578"/>
      <c r="AR21" s="578"/>
      <c r="AS21" s="578"/>
      <c r="AT21" s="578"/>
      <c r="AU21" s="578"/>
    </row>
    <row r="22" spans="1:47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739">
        <v>1</v>
      </c>
      <c r="H22" s="591">
        <f>G22*30</f>
        <v>30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162"/>
      <c r="P22" s="1163"/>
      <c r="Q22" s="28"/>
      <c r="R22" s="1164"/>
      <c r="S22" s="1165"/>
      <c r="T22" s="28"/>
      <c r="U22" s="242"/>
      <c r="V22" s="31">
        <v>1</v>
      </c>
      <c r="AP22" s="578"/>
      <c r="AQ22" s="578"/>
      <c r="AR22" s="578"/>
      <c r="AS22" s="578"/>
      <c r="AT22" s="578"/>
      <c r="AU22" s="578"/>
    </row>
    <row r="23" spans="1:47" s="66" customFormat="1" ht="19.5" customHeight="1">
      <c r="A23" s="256" t="s">
        <v>281</v>
      </c>
      <c r="B23" s="748" t="s">
        <v>412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162"/>
      <c r="P23" s="1163"/>
      <c r="Q23" s="28"/>
      <c r="R23" s="1164"/>
      <c r="S23" s="1165"/>
      <c r="T23" s="28"/>
      <c r="U23" s="242"/>
      <c r="W23" s="578" t="s">
        <v>264</v>
      </c>
      <c r="X23" s="578">
        <f aca="true" t="shared" si="3" ref="X23:AC23">COUNTIF($C23:$C197,X139)</f>
        <v>2</v>
      </c>
      <c r="Y23" s="578">
        <f t="shared" si="3"/>
        <v>4</v>
      </c>
      <c r="Z23" s="578">
        <f t="shared" si="3"/>
        <v>3</v>
      </c>
      <c r="AA23" s="578">
        <f t="shared" si="3"/>
        <v>5</v>
      </c>
      <c r="AB23" s="578">
        <f t="shared" si="3"/>
        <v>4</v>
      </c>
      <c r="AC23" s="578">
        <f t="shared" si="3"/>
        <v>1</v>
      </c>
      <c r="AD23" s="31" t="s">
        <v>232</v>
      </c>
      <c r="AE23" s="579">
        <f>SUMIF($V$23:$V$197,2,$G$23:$G$197)</f>
        <v>20.5</v>
      </c>
      <c r="AP23" s="36"/>
      <c r="AQ23" s="36"/>
      <c r="AR23" s="36"/>
      <c r="AS23" s="36"/>
      <c r="AT23" s="36"/>
      <c r="AU23" s="36"/>
    </row>
    <row r="24" spans="1:47" s="66" customFormat="1" ht="18.75">
      <c r="A24" s="222"/>
      <c r="B24" s="748" t="s">
        <v>365</v>
      </c>
      <c r="C24" s="754"/>
      <c r="D24" s="62"/>
      <c r="E24" s="62"/>
      <c r="F24" s="755"/>
      <c r="G24" s="756">
        <v>3</v>
      </c>
      <c r="H24" s="591">
        <f>G24*30</f>
        <v>90</v>
      </c>
      <c r="I24" s="28"/>
      <c r="J24" s="28"/>
      <c r="K24" s="28"/>
      <c r="L24" s="28"/>
      <c r="M24" s="242"/>
      <c r="N24" s="250"/>
      <c r="O24" s="1162"/>
      <c r="P24" s="1163"/>
      <c r="Q24" s="28"/>
      <c r="R24" s="1164"/>
      <c r="S24" s="1165"/>
      <c r="T24" s="28"/>
      <c r="U24" s="242"/>
      <c r="W24" s="578" t="s">
        <v>177</v>
      </c>
      <c r="X24" s="578">
        <f aca="true" t="shared" si="4" ref="X24:AC24">COUNTIF($D23:$D197,X139)</f>
        <v>4</v>
      </c>
      <c r="Y24" s="578">
        <f t="shared" si="4"/>
        <v>12</v>
      </c>
      <c r="Z24" s="578">
        <f t="shared" si="4"/>
        <v>9</v>
      </c>
      <c r="AA24" s="578">
        <f t="shared" si="4"/>
        <v>15</v>
      </c>
      <c r="AB24" s="578">
        <f t="shared" si="4"/>
        <v>7</v>
      </c>
      <c r="AC24" s="578">
        <f t="shared" si="4"/>
        <v>1</v>
      </c>
      <c r="AD24" s="31" t="s">
        <v>20</v>
      </c>
      <c r="AE24" s="579">
        <f>SUMIF($V$23:$V$197,3,$G$23:$G$197)</f>
        <v>27</v>
      </c>
      <c r="AP24" s="36"/>
      <c r="AQ24" s="36"/>
      <c r="AR24" s="36"/>
      <c r="AS24" s="36"/>
      <c r="AT24" s="36"/>
      <c r="AU24" s="36"/>
    </row>
    <row r="25" spans="1:47" s="66" customFormat="1" ht="18.75">
      <c r="A25" s="256"/>
      <c r="B25" s="748" t="s">
        <v>43</v>
      </c>
      <c r="C25" s="754">
        <v>1</v>
      </c>
      <c r="D25" s="63"/>
      <c r="E25" s="62"/>
      <c r="F25" s="755"/>
      <c r="G25" s="756">
        <v>1</v>
      </c>
      <c r="H25" s="591">
        <f>G25*30</f>
        <v>30</v>
      </c>
      <c r="I25" s="30">
        <v>4</v>
      </c>
      <c r="J25" s="28" t="s">
        <v>87</v>
      </c>
      <c r="K25" s="28"/>
      <c r="L25" s="28"/>
      <c r="M25" s="243">
        <f>H25-I25</f>
        <v>26</v>
      </c>
      <c r="N25" s="250" t="s">
        <v>87</v>
      </c>
      <c r="O25" s="1162"/>
      <c r="P25" s="1163"/>
      <c r="Q25" s="28"/>
      <c r="R25" s="1164"/>
      <c r="S25" s="1165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47.5</v>
      </c>
      <c r="AP25" s="36"/>
      <c r="AQ25" s="36"/>
      <c r="AR25" s="36"/>
      <c r="AS25" s="36"/>
      <c r="AT25" s="36"/>
      <c r="AU25" s="36"/>
    </row>
    <row r="26" spans="1:47" s="66" customFormat="1" ht="21.75" customHeight="1">
      <c r="A26" s="256" t="s">
        <v>282</v>
      </c>
      <c r="B26" s="587" t="s">
        <v>332</v>
      </c>
      <c r="C26" s="757"/>
      <c r="D26" s="63"/>
      <c r="E26" s="63"/>
      <c r="F26" s="755"/>
      <c r="G26" s="756">
        <f>G27+G28</f>
        <v>10</v>
      </c>
      <c r="H26" s="591">
        <f aca="true" t="shared" si="5" ref="H26:H35">G26*30</f>
        <v>300</v>
      </c>
      <c r="I26" s="28"/>
      <c r="J26" s="28"/>
      <c r="K26" s="28"/>
      <c r="L26" s="28"/>
      <c r="M26" s="242"/>
      <c r="N26" s="250"/>
      <c r="O26" s="1162"/>
      <c r="P26" s="1163"/>
      <c r="Q26" s="28"/>
      <c r="R26" s="1164"/>
      <c r="S26" s="1165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P26" s="36"/>
      <c r="AQ26" s="36"/>
      <c r="AR26" s="36"/>
      <c r="AS26" s="36"/>
      <c r="AT26" s="36"/>
      <c r="AU26" s="36"/>
    </row>
    <row r="27" spans="1:47" s="66" customFormat="1" ht="18.75">
      <c r="A27" s="222"/>
      <c r="B27" s="748" t="s">
        <v>365</v>
      </c>
      <c r="C27" s="757"/>
      <c r="D27" s="63"/>
      <c r="E27" s="63"/>
      <c r="F27" s="755"/>
      <c r="G27" s="756">
        <v>6</v>
      </c>
      <c r="H27" s="591">
        <f t="shared" si="5"/>
        <v>180</v>
      </c>
      <c r="I27" s="28"/>
      <c r="J27" s="28"/>
      <c r="K27" s="28"/>
      <c r="L27" s="28"/>
      <c r="M27" s="242"/>
      <c r="N27" s="250"/>
      <c r="O27" s="1162"/>
      <c r="P27" s="1163"/>
      <c r="Q27" s="28"/>
      <c r="R27" s="1164"/>
      <c r="S27" s="1165"/>
      <c r="T27" s="28"/>
      <c r="U27" s="242"/>
      <c r="AP27" s="36"/>
      <c r="AQ27" s="36"/>
      <c r="AR27" s="36"/>
      <c r="AS27" s="36"/>
      <c r="AT27" s="36"/>
      <c r="AU27" s="36"/>
    </row>
    <row r="28" spans="1:47" s="66" customFormat="1" ht="18.75">
      <c r="A28" s="256"/>
      <c r="B28" s="748" t="s">
        <v>43</v>
      </c>
      <c r="C28" s="757"/>
      <c r="D28" s="63"/>
      <c r="E28" s="63"/>
      <c r="F28" s="755"/>
      <c r="G28" s="756">
        <f>G29+G29</f>
        <v>4</v>
      </c>
      <c r="H28" s="591">
        <f t="shared" si="5"/>
        <v>120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106</v>
      </c>
      <c r="N28" s="250"/>
      <c r="O28" s="1162"/>
      <c r="P28" s="1163"/>
      <c r="Q28" s="28"/>
      <c r="R28" s="1164"/>
      <c r="S28" s="1165"/>
      <c r="T28" s="28"/>
      <c r="U28" s="242"/>
      <c r="AP28" s="36"/>
      <c r="AQ28" s="36"/>
      <c r="AR28" s="36"/>
      <c r="AS28" s="36"/>
      <c r="AT28" s="36"/>
      <c r="AU28" s="36"/>
    </row>
    <row r="29" spans="1:47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756">
        <v>2</v>
      </c>
      <c r="H29" s="591">
        <f>G29*30</f>
        <v>60</v>
      </c>
      <c r="I29" s="30">
        <v>8</v>
      </c>
      <c r="J29" s="28" t="s">
        <v>87</v>
      </c>
      <c r="K29" s="28"/>
      <c r="L29" s="28" t="s">
        <v>87</v>
      </c>
      <c r="M29" s="243">
        <f>H29-I29</f>
        <v>52</v>
      </c>
      <c r="N29" s="241" t="s">
        <v>94</v>
      </c>
      <c r="O29" s="1162"/>
      <c r="P29" s="1163"/>
      <c r="Q29" s="28"/>
      <c r="R29" s="1164"/>
      <c r="S29" s="1165"/>
      <c r="T29" s="28"/>
      <c r="U29" s="242"/>
      <c r="V29" s="66">
        <v>1</v>
      </c>
      <c r="AP29" s="36"/>
      <c r="AQ29" s="36"/>
      <c r="AR29" s="36"/>
      <c r="AS29" s="36"/>
      <c r="AT29" s="36"/>
      <c r="AU29" s="36"/>
    </row>
    <row r="30" spans="1:47" s="66" customFormat="1" ht="18.75">
      <c r="A30" s="256"/>
      <c r="B30" s="748" t="s">
        <v>43</v>
      </c>
      <c r="C30" s="754">
        <v>2</v>
      </c>
      <c r="D30" s="63"/>
      <c r="E30" s="63"/>
      <c r="F30" s="755"/>
      <c r="G30" s="756">
        <v>2</v>
      </c>
      <c r="H30" s="591">
        <f t="shared" si="5"/>
        <v>60</v>
      </c>
      <c r="I30" s="30">
        <v>8</v>
      </c>
      <c r="J30" s="28" t="s">
        <v>90</v>
      </c>
      <c r="K30" s="28"/>
      <c r="L30" s="28" t="s">
        <v>90</v>
      </c>
      <c r="M30" s="243">
        <f>H30-I30</f>
        <v>52</v>
      </c>
      <c r="N30" s="250"/>
      <c r="O30" s="1164" t="s">
        <v>294</v>
      </c>
      <c r="P30" s="1165"/>
      <c r="Q30" s="28"/>
      <c r="R30" s="1164"/>
      <c r="S30" s="1165"/>
      <c r="T30" s="28"/>
      <c r="U30" s="242"/>
      <c r="V30" s="66">
        <v>1</v>
      </c>
      <c r="AP30" s="36"/>
      <c r="AQ30" s="36"/>
      <c r="AR30" s="36"/>
      <c r="AS30" s="36"/>
      <c r="AT30" s="36"/>
      <c r="AU30" s="36"/>
    </row>
    <row r="31" spans="1:47" s="66" customFormat="1" ht="18.75">
      <c r="A31" s="256" t="s">
        <v>283</v>
      </c>
      <c r="B31" s="758" t="s">
        <v>196</v>
      </c>
      <c r="C31" s="757"/>
      <c r="D31" s="62"/>
      <c r="E31" s="62"/>
      <c r="F31" s="755"/>
      <c r="G31" s="756">
        <f>G32+G33</f>
        <v>15</v>
      </c>
      <c r="H31" s="591">
        <f t="shared" si="5"/>
        <v>450</v>
      </c>
      <c r="I31" s="28"/>
      <c r="J31" s="28"/>
      <c r="K31" s="28"/>
      <c r="L31" s="28"/>
      <c r="M31" s="242"/>
      <c r="N31" s="250"/>
      <c r="O31" s="1162"/>
      <c r="P31" s="1163"/>
      <c r="Q31" s="28"/>
      <c r="R31" s="1164"/>
      <c r="S31" s="1165"/>
      <c r="T31" s="28"/>
      <c r="U31" s="242"/>
      <c r="AP31" s="36"/>
      <c r="AQ31" s="36"/>
      <c r="AR31" s="36"/>
      <c r="AS31" s="36"/>
      <c r="AT31" s="36"/>
      <c r="AU31" s="36"/>
    </row>
    <row r="32" spans="1:47" s="66" customFormat="1" ht="18.75">
      <c r="A32" s="222"/>
      <c r="B32" s="748" t="s">
        <v>365</v>
      </c>
      <c r="C32" s="757"/>
      <c r="D32" s="62"/>
      <c r="E32" s="62"/>
      <c r="F32" s="755"/>
      <c r="G32" s="642">
        <v>10</v>
      </c>
      <c r="H32" s="591">
        <f t="shared" si="5"/>
        <v>300</v>
      </c>
      <c r="I32" s="40"/>
      <c r="J32" s="40"/>
      <c r="K32" s="40"/>
      <c r="L32" s="40"/>
      <c r="M32" s="759"/>
      <c r="N32" s="313"/>
      <c r="O32" s="1162"/>
      <c r="P32" s="1163"/>
      <c r="Q32" s="28"/>
      <c r="R32" s="1164"/>
      <c r="S32" s="1165"/>
      <c r="T32" s="28"/>
      <c r="U32" s="242"/>
      <c r="AP32" s="36"/>
      <c r="AQ32" s="36"/>
      <c r="AR32" s="36"/>
      <c r="AS32" s="36"/>
      <c r="AT32" s="36"/>
      <c r="AU32" s="36"/>
    </row>
    <row r="33" spans="1:47" s="66" customFormat="1" ht="19.5" customHeight="1">
      <c r="A33" s="222"/>
      <c r="B33" s="748" t="s">
        <v>43</v>
      </c>
      <c r="C33" s="757"/>
      <c r="D33" s="62"/>
      <c r="E33" s="62"/>
      <c r="F33" s="755"/>
      <c r="G33" s="642">
        <f>G34+G35</f>
        <v>5</v>
      </c>
      <c r="H33" s="591">
        <f>G33*30</f>
        <v>150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122</v>
      </c>
      <c r="N33" s="313"/>
      <c r="O33" s="1162"/>
      <c r="P33" s="1163"/>
      <c r="Q33" s="28"/>
      <c r="R33" s="1164"/>
      <c r="S33" s="1165"/>
      <c r="T33" s="28"/>
      <c r="U33" s="242"/>
      <c r="AP33" s="36"/>
      <c r="AQ33" s="36"/>
      <c r="AR33" s="36"/>
      <c r="AS33" s="36"/>
      <c r="AT33" s="36"/>
      <c r="AU33" s="36"/>
    </row>
    <row r="34" spans="1:47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642">
        <v>2.5</v>
      </c>
      <c r="H34" s="591">
        <f t="shared" si="5"/>
        <v>75</v>
      </c>
      <c r="I34" s="95">
        <v>16</v>
      </c>
      <c r="J34" s="40" t="s">
        <v>92</v>
      </c>
      <c r="K34" s="40"/>
      <c r="L34" s="40" t="s">
        <v>208</v>
      </c>
      <c r="M34" s="276">
        <f>H34-I34</f>
        <v>59</v>
      </c>
      <c r="N34" s="241" t="s">
        <v>209</v>
      </c>
      <c r="O34" s="1162"/>
      <c r="P34" s="1163"/>
      <c r="Q34" s="28"/>
      <c r="R34" s="1164"/>
      <c r="S34" s="1165"/>
      <c r="T34" s="28"/>
      <c r="U34" s="242"/>
      <c r="V34" s="66">
        <v>1</v>
      </c>
      <c r="AP34" s="36"/>
      <c r="AQ34" s="36"/>
      <c r="AR34" s="36"/>
      <c r="AS34" s="36"/>
      <c r="AT34" s="36"/>
      <c r="AU34" s="36"/>
    </row>
    <row r="35" spans="1:47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642">
        <v>2.5</v>
      </c>
      <c r="H35" s="591">
        <f t="shared" si="5"/>
        <v>75</v>
      </c>
      <c r="I35" s="95">
        <v>12</v>
      </c>
      <c r="J35" s="40" t="s">
        <v>94</v>
      </c>
      <c r="K35" s="40"/>
      <c r="L35" s="40" t="s">
        <v>208</v>
      </c>
      <c r="M35" s="276">
        <f>H35-I35</f>
        <v>63</v>
      </c>
      <c r="N35" s="313"/>
      <c r="O35" s="1219" t="s">
        <v>88</v>
      </c>
      <c r="P35" s="1220"/>
      <c r="Q35" s="28"/>
      <c r="R35" s="1164"/>
      <c r="S35" s="1165"/>
      <c r="T35" s="28"/>
      <c r="U35" s="242"/>
      <c r="V35" s="66">
        <v>1</v>
      </c>
      <c r="AP35" s="36"/>
      <c r="AQ35" s="36"/>
      <c r="AR35" s="36"/>
      <c r="AS35" s="36"/>
      <c r="AT35" s="36"/>
      <c r="AU35" s="36"/>
    </row>
    <row r="36" spans="1:47" s="66" customFormat="1" ht="39.75" customHeight="1">
      <c r="A36" s="256" t="s">
        <v>284</v>
      </c>
      <c r="B36" s="758" t="s">
        <v>67</v>
      </c>
      <c r="C36" s="757"/>
      <c r="D36" s="62"/>
      <c r="E36" s="62"/>
      <c r="F36" s="755"/>
      <c r="G36" s="642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85"/>
      <c r="P36" s="1186"/>
      <c r="Q36" s="28"/>
      <c r="R36" s="1164"/>
      <c r="S36" s="1165"/>
      <c r="T36" s="28"/>
      <c r="U36" s="242"/>
      <c r="AP36" s="36"/>
      <c r="AQ36" s="36"/>
      <c r="AR36" s="36"/>
      <c r="AS36" s="36"/>
      <c r="AT36" s="36"/>
      <c r="AU36" s="36"/>
    </row>
    <row r="37" spans="1:47" s="66" customFormat="1" ht="19.5" customHeight="1">
      <c r="A37" s="222"/>
      <c r="B37" s="748" t="s">
        <v>365</v>
      </c>
      <c r="C37" s="757"/>
      <c r="D37" s="62"/>
      <c r="E37" s="62"/>
      <c r="F37" s="755"/>
      <c r="G37" s="642">
        <v>2.5</v>
      </c>
      <c r="H37" s="591">
        <f aca="true" t="shared" si="6" ref="H37:H45">G37*30</f>
        <v>75</v>
      </c>
      <c r="I37" s="28"/>
      <c r="J37" s="28"/>
      <c r="K37" s="28"/>
      <c r="L37" s="28"/>
      <c r="M37" s="243"/>
      <c r="N37" s="250"/>
      <c r="O37" s="1162"/>
      <c r="P37" s="1163"/>
      <c r="Q37" s="28"/>
      <c r="R37" s="1164"/>
      <c r="S37" s="1165"/>
      <c r="T37" s="28"/>
      <c r="U37" s="242"/>
      <c r="AP37" s="36"/>
      <c r="AQ37" s="36"/>
      <c r="AR37" s="36"/>
      <c r="AS37" s="36"/>
      <c r="AT37" s="36"/>
      <c r="AU37" s="36"/>
    </row>
    <row r="38" spans="1:47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642">
        <v>1.5</v>
      </c>
      <c r="H38" s="591">
        <f t="shared" si="6"/>
        <v>45</v>
      </c>
      <c r="I38" s="30">
        <v>8</v>
      </c>
      <c r="J38" s="28" t="s">
        <v>94</v>
      </c>
      <c r="K38" s="28"/>
      <c r="L38" s="28"/>
      <c r="M38" s="243">
        <f>H38-I38</f>
        <v>37</v>
      </c>
      <c r="N38" s="250"/>
      <c r="O38" s="1164" t="s">
        <v>94</v>
      </c>
      <c r="P38" s="1165"/>
      <c r="Q38" s="28"/>
      <c r="R38" s="1164"/>
      <c r="S38" s="1165"/>
      <c r="T38" s="28"/>
      <c r="U38" s="242"/>
      <c r="V38" s="66">
        <v>1</v>
      </c>
      <c r="W38" s="66">
        <v>4</v>
      </c>
      <c r="AP38" s="36"/>
      <c r="AQ38" s="36"/>
      <c r="AR38" s="36"/>
      <c r="AS38" s="36"/>
      <c r="AT38" s="36"/>
      <c r="AU38" s="36"/>
    </row>
    <row r="39" spans="1:47" s="66" customFormat="1" ht="19.5" customHeight="1">
      <c r="A39" s="256" t="s">
        <v>338</v>
      </c>
      <c r="B39" s="758" t="s">
        <v>44</v>
      </c>
      <c r="C39" s="757"/>
      <c r="D39" s="62"/>
      <c r="E39" s="62"/>
      <c r="F39" s="755"/>
      <c r="G39" s="756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162"/>
      <c r="P39" s="1163"/>
      <c r="Q39" s="36"/>
      <c r="R39" s="1164"/>
      <c r="S39" s="1165"/>
      <c r="T39" s="28"/>
      <c r="U39" s="242"/>
      <c r="AP39" s="36"/>
      <c r="AQ39" s="36"/>
      <c r="AR39" s="36"/>
      <c r="AS39" s="36"/>
      <c r="AT39" s="36"/>
      <c r="AU39" s="36"/>
    </row>
    <row r="40" spans="1:47" s="66" customFormat="1" ht="19.5" customHeight="1">
      <c r="A40" s="222"/>
      <c r="B40" s="748" t="s">
        <v>365</v>
      </c>
      <c r="C40" s="757"/>
      <c r="D40" s="62"/>
      <c r="E40" s="62"/>
      <c r="F40" s="755"/>
      <c r="G40" s="642">
        <v>6.5</v>
      </c>
      <c r="H40" s="591">
        <f t="shared" si="6"/>
        <v>195</v>
      </c>
      <c r="I40" s="97"/>
      <c r="J40" s="97"/>
      <c r="K40" s="97"/>
      <c r="L40" s="97"/>
      <c r="M40" s="759"/>
      <c r="N40" s="313"/>
      <c r="O40" s="1162"/>
      <c r="P40" s="1163"/>
      <c r="Q40" s="36"/>
      <c r="R40" s="1164"/>
      <c r="S40" s="1165"/>
      <c r="T40" s="28"/>
      <c r="U40" s="242"/>
      <c r="W40" s="66">
        <v>4</v>
      </c>
      <c r="AP40" s="36"/>
      <c r="AQ40" s="36"/>
      <c r="AR40" s="36"/>
      <c r="AS40" s="36"/>
      <c r="AT40" s="36"/>
      <c r="AU40" s="36"/>
    </row>
    <row r="41" spans="1:47" s="66" customFormat="1" ht="19.5" customHeight="1">
      <c r="A41" s="222"/>
      <c r="B41" s="748" t="s">
        <v>43</v>
      </c>
      <c r="C41" s="757"/>
      <c r="D41" s="62"/>
      <c r="E41" s="62"/>
      <c r="F41" s="755"/>
      <c r="G41" s="642">
        <f>G42+G43</f>
        <v>5</v>
      </c>
      <c r="H41" s="591">
        <f t="shared" si="6"/>
        <v>150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118</v>
      </c>
      <c r="N41" s="313"/>
      <c r="O41" s="1162"/>
      <c r="P41" s="1163"/>
      <c r="Q41" s="36"/>
      <c r="R41" s="1164"/>
      <c r="S41" s="1165"/>
      <c r="T41" s="28"/>
      <c r="U41" s="242"/>
      <c r="W41" s="66">
        <v>2</v>
      </c>
      <c r="AP41" s="36"/>
      <c r="AQ41" s="36"/>
      <c r="AR41" s="36"/>
      <c r="AS41" s="36"/>
      <c r="AT41" s="36"/>
      <c r="AU41" s="36"/>
    </row>
    <row r="42" spans="1:47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642">
        <v>2.5</v>
      </c>
      <c r="H42" s="591">
        <f t="shared" si="6"/>
        <v>75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59</v>
      </c>
      <c r="N42" s="650" t="s">
        <v>209</v>
      </c>
      <c r="O42" s="1162"/>
      <c r="P42" s="1163"/>
      <c r="Q42" s="36"/>
      <c r="R42" s="1164"/>
      <c r="S42" s="1165"/>
      <c r="T42" s="28"/>
      <c r="U42" s="242"/>
      <c r="V42" s="66">
        <v>1</v>
      </c>
      <c r="AP42" s="36"/>
      <c r="AQ42" s="36"/>
      <c r="AR42" s="36"/>
      <c r="AS42" s="36"/>
      <c r="AT42" s="36"/>
      <c r="AU42" s="36"/>
    </row>
    <row r="43" spans="1:47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642">
        <v>2.5</v>
      </c>
      <c r="H43" s="591">
        <f t="shared" si="6"/>
        <v>75</v>
      </c>
      <c r="I43" s="95">
        <v>16</v>
      </c>
      <c r="J43" s="97" t="s">
        <v>94</v>
      </c>
      <c r="K43" s="97" t="s">
        <v>379</v>
      </c>
      <c r="L43" s="97" t="s">
        <v>210</v>
      </c>
      <c r="M43" s="276">
        <f>H43-I43</f>
        <v>59</v>
      </c>
      <c r="N43" s="313"/>
      <c r="O43" s="1219" t="s">
        <v>380</v>
      </c>
      <c r="P43" s="1220"/>
      <c r="Q43" s="36"/>
      <c r="R43" s="1164"/>
      <c r="S43" s="1165"/>
      <c r="T43" s="28"/>
      <c r="U43" s="242"/>
      <c r="V43" s="66">
        <v>1</v>
      </c>
      <c r="AP43" s="36"/>
      <c r="AQ43" s="36"/>
      <c r="AR43" s="36"/>
      <c r="AS43" s="36"/>
      <c r="AT43" s="36"/>
      <c r="AU43" s="36"/>
    </row>
    <row r="44" spans="1:47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6"/>
        <v>75</v>
      </c>
      <c r="I44" s="534"/>
      <c r="J44" s="533"/>
      <c r="K44" s="533"/>
      <c r="L44" s="533"/>
      <c r="M44" s="762"/>
      <c r="N44" s="763"/>
      <c r="O44" s="1268"/>
      <c r="P44" s="1269"/>
      <c r="Q44" s="28"/>
      <c r="R44" s="1164"/>
      <c r="S44" s="1165"/>
      <c r="T44" s="28"/>
      <c r="U44" s="242"/>
      <c r="AP44" s="36"/>
      <c r="AQ44" s="36"/>
      <c r="AR44" s="36"/>
      <c r="AS44" s="36"/>
      <c r="AT44" s="36"/>
      <c r="AU44" s="36"/>
    </row>
    <row r="45" spans="1:47" s="66" customFormat="1" ht="19.5" customHeight="1" hidden="1">
      <c r="A45" s="222"/>
      <c r="B45" s="748" t="s">
        <v>365</v>
      </c>
      <c r="C45" s="754"/>
      <c r="E45" s="36"/>
      <c r="F45" s="407"/>
      <c r="G45" s="756"/>
      <c r="H45" s="591">
        <f t="shared" si="6"/>
        <v>0</v>
      </c>
      <c r="I45" s="36"/>
      <c r="J45" s="36"/>
      <c r="K45" s="36"/>
      <c r="L45" s="36"/>
      <c r="M45" s="262"/>
      <c r="N45" s="269"/>
      <c r="O45" s="1268"/>
      <c r="P45" s="1269"/>
      <c r="Q45" s="28"/>
      <c r="R45" s="1164"/>
      <c r="S45" s="1165"/>
      <c r="T45" s="28"/>
      <c r="U45" s="242"/>
      <c r="AP45" s="36"/>
      <c r="AQ45" s="36"/>
      <c r="AR45" s="36"/>
      <c r="AS45" s="36"/>
      <c r="AT45" s="36"/>
      <c r="AU45" s="36"/>
    </row>
    <row r="46" spans="1:47" s="66" customFormat="1" ht="19.5" customHeight="1">
      <c r="A46" s="256" t="s">
        <v>339</v>
      </c>
      <c r="B46" s="626" t="s">
        <v>285</v>
      </c>
      <c r="C46" s="629"/>
      <c r="D46" s="62"/>
      <c r="E46" s="62"/>
      <c r="F46" s="755"/>
      <c r="G46" s="756">
        <f>G47+G48</f>
        <v>4</v>
      </c>
      <c r="H46" s="591">
        <f aca="true" t="shared" si="7" ref="H46:H57">G46*30</f>
        <v>120</v>
      </c>
      <c r="I46" s="30"/>
      <c r="J46" s="28"/>
      <c r="K46" s="28"/>
      <c r="L46" s="28"/>
      <c r="M46" s="243"/>
      <c r="N46" s="250"/>
      <c r="O46" s="1268"/>
      <c r="P46" s="1269"/>
      <c r="Q46" s="28"/>
      <c r="R46" s="1164"/>
      <c r="S46" s="1165"/>
      <c r="T46" s="28"/>
      <c r="U46" s="242"/>
      <c r="AP46" s="36"/>
      <c r="AQ46" s="36"/>
      <c r="AR46" s="36"/>
      <c r="AS46" s="36"/>
      <c r="AT46" s="36"/>
      <c r="AU46" s="36"/>
    </row>
    <row r="47" spans="1:47" s="66" customFormat="1" ht="19.5" customHeight="1">
      <c r="A47" s="256"/>
      <c r="B47" s="626" t="s">
        <v>365</v>
      </c>
      <c r="C47" s="629"/>
      <c r="D47" s="62"/>
      <c r="E47" s="62"/>
      <c r="F47" s="755"/>
      <c r="G47" s="756">
        <v>3</v>
      </c>
      <c r="H47" s="591">
        <f t="shared" si="7"/>
        <v>90</v>
      </c>
      <c r="I47" s="30"/>
      <c r="J47" s="28"/>
      <c r="K47" s="28"/>
      <c r="L47" s="28"/>
      <c r="M47" s="243"/>
      <c r="N47" s="250"/>
      <c r="O47" s="1268"/>
      <c r="P47" s="1269"/>
      <c r="Q47" s="28"/>
      <c r="R47" s="1164"/>
      <c r="S47" s="1165"/>
      <c r="T47" s="28"/>
      <c r="U47" s="242"/>
      <c r="AP47" s="36"/>
      <c r="AQ47" s="36"/>
      <c r="AR47" s="36"/>
      <c r="AS47" s="36"/>
      <c r="AT47" s="36"/>
      <c r="AU47" s="36"/>
    </row>
    <row r="48" spans="1:47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756">
        <v>1</v>
      </c>
      <c r="H48" s="591">
        <f t="shared" si="7"/>
        <v>30</v>
      </c>
      <c r="I48" s="30">
        <v>6</v>
      </c>
      <c r="J48" s="28" t="s">
        <v>87</v>
      </c>
      <c r="K48" s="28"/>
      <c r="L48" s="28" t="s">
        <v>210</v>
      </c>
      <c r="M48" s="243">
        <f>H48-I48</f>
        <v>24</v>
      </c>
      <c r="N48" s="250"/>
      <c r="O48" s="1270" t="s">
        <v>91</v>
      </c>
      <c r="P48" s="1270"/>
      <c r="Q48" s="28"/>
      <c r="R48" s="1164"/>
      <c r="S48" s="1165"/>
      <c r="T48" s="28"/>
      <c r="U48" s="242"/>
      <c r="AP48" s="36"/>
      <c r="AQ48" s="36"/>
      <c r="AR48" s="36"/>
      <c r="AS48" s="36"/>
      <c r="AT48" s="36"/>
      <c r="AU48" s="36"/>
    </row>
    <row r="49" spans="1:47" s="66" customFormat="1" ht="21.75" customHeight="1">
      <c r="A49" s="256" t="s">
        <v>340</v>
      </c>
      <c r="B49" s="764" t="s">
        <v>171</v>
      </c>
      <c r="C49" s="627"/>
      <c r="D49" s="63"/>
      <c r="E49" s="63"/>
      <c r="F49" s="628"/>
      <c r="G49" s="642">
        <f>G50+G51</f>
        <v>4</v>
      </c>
      <c r="H49" s="591">
        <f t="shared" si="7"/>
        <v>120</v>
      </c>
      <c r="I49" s="765"/>
      <c r="J49" s="766"/>
      <c r="K49" s="533"/>
      <c r="L49" s="767"/>
      <c r="M49" s="401"/>
      <c r="N49" s="763"/>
      <c r="O49" s="1162"/>
      <c r="P49" s="1163"/>
      <c r="Q49" s="533"/>
      <c r="R49" s="1172"/>
      <c r="S49" s="1173"/>
      <c r="T49" s="32"/>
      <c r="U49" s="251"/>
      <c r="AP49" s="36"/>
      <c r="AQ49" s="36"/>
      <c r="AR49" s="36"/>
      <c r="AS49" s="36"/>
      <c r="AT49" s="36"/>
      <c r="AU49" s="36"/>
    </row>
    <row r="50" spans="1:47" s="66" customFormat="1" ht="19.5" customHeight="1">
      <c r="A50" s="256"/>
      <c r="B50" s="722" t="s">
        <v>365</v>
      </c>
      <c r="C50" s="627"/>
      <c r="D50" s="63"/>
      <c r="E50" s="63"/>
      <c r="F50" s="628"/>
      <c r="G50" s="768">
        <v>3</v>
      </c>
      <c r="H50" s="591">
        <f t="shared" si="7"/>
        <v>90</v>
      </c>
      <c r="I50" s="40"/>
      <c r="J50" s="40"/>
      <c r="K50" s="40"/>
      <c r="L50" s="40"/>
      <c r="M50" s="406"/>
      <c r="N50" s="763"/>
      <c r="O50" s="1162"/>
      <c r="P50" s="1163"/>
      <c r="Q50" s="533"/>
      <c r="R50" s="1172"/>
      <c r="S50" s="1173"/>
      <c r="T50" s="32"/>
      <c r="U50" s="251"/>
      <c r="AP50" s="36"/>
      <c r="AQ50" s="36"/>
      <c r="AR50" s="36"/>
      <c r="AS50" s="36"/>
      <c r="AT50" s="36"/>
      <c r="AU50" s="36"/>
    </row>
    <row r="51" spans="1:47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768">
        <v>1</v>
      </c>
      <c r="H51" s="591">
        <f t="shared" si="7"/>
        <v>30</v>
      </c>
      <c r="I51" s="95">
        <v>4</v>
      </c>
      <c r="J51" s="40" t="s">
        <v>87</v>
      </c>
      <c r="K51" s="40"/>
      <c r="L51" s="40"/>
      <c r="M51" s="406">
        <f>H51-I51</f>
        <v>26</v>
      </c>
      <c r="N51" s="763"/>
      <c r="O51" s="1162"/>
      <c r="P51" s="1163"/>
      <c r="Q51" s="533"/>
      <c r="R51" s="1172"/>
      <c r="S51" s="1173"/>
      <c r="T51" s="32" t="s">
        <v>87</v>
      </c>
      <c r="U51" s="251"/>
      <c r="AP51" s="36"/>
      <c r="AQ51" s="36"/>
      <c r="AR51" s="36"/>
      <c r="AS51" s="36"/>
      <c r="AT51" s="36"/>
      <c r="AU51" s="36"/>
    </row>
    <row r="52" spans="1:47" s="66" customFormat="1" ht="20.25" customHeight="1">
      <c r="A52" s="342" t="s">
        <v>341</v>
      </c>
      <c r="B52" s="770" t="s">
        <v>104</v>
      </c>
      <c r="C52" s="771"/>
      <c r="D52" s="772">
        <v>5</v>
      </c>
      <c r="E52" s="772"/>
      <c r="F52" s="773"/>
      <c r="G52" s="638">
        <f>G53+G54</f>
        <v>3</v>
      </c>
      <c r="H52" s="742">
        <f t="shared" si="7"/>
        <v>90</v>
      </c>
      <c r="I52" s="774"/>
      <c r="J52" s="775"/>
      <c r="K52" s="775"/>
      <c r="L52" s="775"/>
      <c r="M52" s="776"/>
      <c r="N52" s="777"/>
      <c r="O52" s="1271"/>
      <c r="P52" s="1272"/>
      <c r="Q52" s="333"/>
      <c r="R52" s="1224"/>
      <c r="S52" s="1225"/>
      <c r="T52" s="779"/>
      <c r="U52" s="336"/>
      <c r="AP52" s="36"/>
      <c r="AQ52" s="36"/>
      <c r="AR52" s="36"/>
      <c r="AS52" s="36"/>
      <c r="AT52" s="36"/>
      <c r="AU52" s="36"/>
    </row>
    <row r="53" spans="1:47" s="66" customFormat="1" ht="19.5" customHeight="1">
      <c r="A53" s="342"/>
      <c r="B53" s="764" t="s">
        <v>365</v>
      </c>
      <c r="C53" s="627"/>
      <c r="D53" s="63"/>
      <c r="E53" s="63"/>
      <c r="F53" s="628"/>
      <c r="G53" s="642">
        <v>2</v>
      </c>
      <c r="H53" s="591">
        <f t="shared" si="7"/>
        <v>60</v>
      </c>
      <c r="I53" s="780"/>
      <c r="J53" s="139"/>
      <c r="K53" s="139"/>
      <c r="L53" s="139"/>
      <c r="M53" s="781"/>
      <c r="N53" s="782"/>
      <c r="O53" s="1185"/>
      <c r="P53" s="1186"/>
      <c r="Q53" s="41"/>
      <c r="R53" s="1164"/>
      <c r="S53" s="1165"/>
      <c r="T53" s="44"/>
      <c r="U53" s="251"/>
      <c r="AP53" s="36"/>
      <c r="AQ53" s="36"/>
      <c r="AR53" s="36"/>
      <c r="AS53" s="36"/>
      <c r="AT53" s="36"/>
      <c r="AU53" s="36"/>
    </row>
    <row r="54" spans="1:47" s="66" customFormat="1" ht="19.5" customHeight="1">
      <c r="A54" s="342"/>
      <c r="B54" s="424" t="s">
        <v>43</v>
      </c>
      <c r="C54" s="627"/>
      <c r="D54" s="63"/>
      <c r="E54" s="63"/>
      <c r="F54" s="628"/>
      <c r="G54" s="642">
        <v>1</v>
      </c>
      <c r="H54" s="591">
        <f t="shared" si="7"/>
        <v>30</v>
      </c>
      <c r="I54" s="95">
        <v>4</v>
      </c>
      <c r="J54" s="40" t="s">
        <v>87</v>
      </c>
      <c r="K54" s="40"/>
      <c r="L54" s="40"/>
      <c r="M54" s="406">
        <f>H54-I54</f>
        <v>26</v>
      </c>
      <c r="N54" s="313"/>
      <c r="O54" s="1185"/>
      <c r="P54" s="1186"/>
      <c r="Q54" s="28"/>
      <c r="R54" s="1164"/>
      <c r="S54" s="1165"/>
      <c r="T54" s="32" t="s">
        <v>87</v>
      </c>
      <c r="U54" s="251"/>
      <c r="AP54" s="36"/>
      <c r="AQ54" s="36"/>
      <c r="AR54" s="36"/>
      <c r="AS54" s="36"/>
      <c r="AT54" s="36"/>
      <c r="AU54" s="36"/>
    </row>
    <row r="55" spans="1:47" s="31" customFormat="1" ht="21" customHeight="1">
      <c r="A55" s="241" t="s">
        <v>333</v>
      </c>
      <c r="B55" s="587" t="s">
        <v>334</v>
      </c>
      <c r="C55" s="737"/>
      <c r="D55" s="191" t="s">
        <v>300</v>
      </c>
      <c r="E55" s="191"/>
      <c r="F55" s="738"/>
      <c r="G55" s="739">
        <v>3</v>
      </c>
      <c r="H55" s="591">
        <f t="shared" si="7"/>
        <v>90</v>
      </c>
      <c r="I55" s="26"/>
      <c r="J55" s="28"/>
      <c r="K55" s="28"/>
      <c r="L55" s="28"/>
      <c r="M55" s="242"/>
      <c r="N55" s="250"/>
      <c r="O55" s="1162"/>
      <c r="P55" s="1163"/>
      <c r="Q55" s="28"/>
      <c r="R55" s="1164"/>
      <c r="S55" s="1165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P55" s="578"/>
      <c r="AQ55" s="578"/>
      <c r="AR55" s="578"/>
      <c r="AS55" s="578"/>
      <c r="AT55" s="578"/>
      <c r="AU55" s="578"/>
    </row>
    <row r="56" spans="1:47" s="31" customFormat="1" ht="21" customHeight="1">
      <c r="A56" s="241" t="s">
        <v>335</v>
      </c>
      <c r="B56" s="587" t="s">
        <v>336</v>
      </c>
      <c r="C56" s="737"/>
      <c r="D56" s="191" t="s">
        <v>300</v>
      </c>
      <c r="E56" s="191"/>
      <c r="F56" s="738"/>
      <c r="G56" s="739">
        <v>3</v>
      </c>
      <c r="H56" s="591">
        <f t="shared" si="7"/>
        <v>90</v>
      </c>
      <c r="I56" s="26"/>
      <c r="J56" s="28"/>
      <c r="K56" s="28"/>
      <c r="L56" s="28"/>
      <c r="M56" s="242"/>
      <c r="N56" s="250"/>
      <c r="O56" s="1162"/>
      <c r="P56" s="1163"/>
      <c r="Q56" s="28"/>
      <c r="R56" s="1164"/>
      <c r="S56" s="1165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P56" s="578"/>
      <c r="AQ56" s="578"/>
      <c r="AR56" s="578"/>
      <c r="AS56" s="578"/>
      <c r="AT56" s="578"/>
      <c r="AU56" s="578"/>
    </row>
    <row r="57" spans="1:47" s="31" customFormat="1" ht="18.75" customHeight="1" thickBot="1">
      <c r="A57" s="241" t="s">
        <v>396</v>
      </c>
      <c r="B57" s="587" t="s">
        <v>337</v>
      </c>
      <c r="C57" s="737"/>
      <c r="D57" s="191" t="s">
        <v>300</v>
      </c>
      <c r="E57" s="191"/>
      <c r="F57" s="738"/>
      <c r="G57" s="739">
        <v>3</v>
      </c>
      <c r="H57" s="591">
        <f t="shared" si="7"/>
        <v>90</v>
      </c>
      <c r="I57" s="26"/>
      <c r="J57" s="28"/>
      <c r="K57" s="28"/>
      <c r="L57" s="28"/>
      <c r="M57" s="242"/>
      <c r="N57" s="250"/>
      <c r="O57" s="1162"/>
      <c r="P57" s="1163"/>
      <c r="Q57" s="28"/>
      <c r="R57" s="1164"/>
      <c r="S57" s="1165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P57" s="578"/>
      <c r="AQ57" s="578"/>
      <c r="AR57" s="578"/>
      <c r="AS57" s="578"/>
      <c r="AT57" s="578"/>
      <c r="AU57" s="578"/>
    </row>
    <row r="58" spans="1:47" s="31" customFormat="1" ht="20.25" customHeight="1" thickBot="1">
      <c r="A58" s="1327" t="s">
        <v>72</v>
      </c>
      <c r="B58" s="1328"/>
      <c r="C58" s="783"/>
      <c r="D58" s="46"/>
      <c r="E58" s="46"/>
      <c r="F58" s="784"/>
      <c r="G58" s="785">
        <f>G16+G22+G25+G29+G30+G34+G35+G38+G42+G43+G48+G51+G54+G13</f>
        <v>22.5</v>
      </c>
      <c r="H58" s="786">
        <f aca="true" t="shared" si="8" ref="H58:M58">H16+H22+H25+H29+H30+H34+H35+H38+H42+H43</f>
        <v>555</v>
      </c>
      <c r="I58" s="719">
        <f t="shared" si="8"/>
        <v>96</v>
      </c>
      <c r="J58" s="719"/>
      <c r="K58" s="719"/>
      <c r="L58" s="719"/>
      <c r="M58" s="719">
        <f t="shared" si="8"/>
        <v>489</v>
      </c>
      <c r="N58" s="787" t="s">
        <v>393</v>
      </c>
      <c r="O58" s="1248" t="s">
        <v>382</v>
      </c>
      <c r="P58" s="1249"/>
      <c r="Q58" s="788"/>
      <c r="R58" s="1248"/>
      <c r="S58" s="1249"/>
      <c r="T58" s="788" t="s">
        <v>94</v>
      </c>
      <c r="U58" s="788" t="s">
        <v>87</v>
      </c>
      <c r="V58" s="31">
        <f>30*G58</f>
        <v>675</v>
      </c>
      <c r="AP58" s="578"/>
      <c r="AQ58" s="578"/>
      <c r="AR58" s="578"/>
      <c r="AS58" s="578"/>
      <c r="AT58" s="578"/>
      <c r="AU58" s="578"/>
    </row>
    <row r="59" spans="1:47" s="31" customFormat="1" ht="18" customHeight="1" thickBot="1">
      <c r="A59" s="1329" t="s">
        <v>369</v>
      </c>
      <c r="B59" s="1330"/>
      <c r="C59" s="789"/>
      <c r="D59" s="54"/>
      <c r="E59" s="54"/>
      <c r="F59" s="790"/>
      <c r="G59" s="791">
        <f>G15+G17+G18+G19+G21+G24+G27+G32+G37+G40+G47+G50+G53+G55+G56+G57+G12</f>
        <v>70</v>
      </c>
      <c r="H59" s="718">
        <f>H24+H27+H32+H37+H40+H45+H47+H139</f>
        <v>1050</v>
      </c>
      <c r="I59" s="59"/>
      <c r="J59" s="59"/>
      <c r="K59" s="59"/>
      <c r="L59" s="59"/>
      <c r="M59" s="792"/>
      <c r="N59" s="254"/>
      <c r="O59" s="1354"/>
      <c r="P59" s="1355"/>
      <c r="Q59" s="57"/>
      <c r="R59" s="1266"/>
      <c r="S59" s="1267"/>
      <c r="T59" s="53"/>
      <c r="U59" s="793"/>
      <c r="V59" s="31">
        <f>30*G59</f>
        <v>2100</v>
      </c>
      <c r="AP59" s="578"/>
      <c r="AQ59" s="578"/>
      <c r="AR59" s="578"/>
      <c r="AS59" s="578"/>
      <c r="AT59" s="578"/>
      <c r="AU59" s="578"/>
    </row>
    <row r="60" spans="1:47" s="31" customFormat="1" ht="18" customHeight="1" thickBot="1">
      <c r="A60" s="1215" t="s">
        <v>26</v>
      </c>
      <c r="B60" s="1331"/>
      <c r="C60" s="794"/>
      <c r="D60" s="90"/>
      <c r="E60" s="90"/>
      <c r="F60" s="795"/>
      <c r="G60" s="796">
        <f>G58+G59</f>
        <v>92.5</v>
      </c>
      <c r="H60" s="715">
        <f>H58+H59</f>
        <v>1605</v>
      </c>
      <c r="I60" s="93"/>
      <c r="J60" s="93"/>
      <c r="K60" s="93"/>
      <c r="L60" s="93"/>
      <c r="M60" s="263"/>
      <c r="N60" s="270"/>
      <c r="O60" s="1243"/>
      <c r="P60" s="1244"/>
      <c r="Q60" s="93"/>
      <c r="R60" s="1243"/>
      <c r="S60" s="1244"/>
      <c r="T60" s="58"/>
      <c r="U60" s="797"/>
      <c r="V60" s="31">
        <f>30*G60</f>
        <v>2775</v>
      </c>
      <c r="AP60" s="578"/>
      <c r="AQ60" s="578"/>
      <c r="AR60" s="578"/>
      <c r="AS60" s="578"/>
      <c r="AT60" s="578"/>
      <c r="AU60" s="578"/>
    </row>
    <row r="61" spans="1:47" s="24" customFormat="1" ht="17.25" customHeight="1" thickBot="1">
      <c r="A61" s="1362" t="s">
        <v>280</v>
      </c>
      <c r="B61" s="1363"/>
      <c r="C61" s="1363"/>
      <c r="D61" s="1363"/>
      <c r="E61" s="1363"/>
      <c r="F61" s="1363"/>
      <c r="G61" s="1363"/>
      <c r="H61" s="1363"/>
      <c r="I61" s="1363"/>
      <c r="J61" s="1363"/>
      <c r="K61" s="1363"/>
      <c r="L61" s="1363"/>
      <c r="M61" s="1363"/>
      <c r="N61" s="1363"/>
      <c r="O61" s="1363"/>
      <c r="P61" s="1363"/>
      <c r="Q61" s="1363"/>
      <c r="R61" s="1363"/>
      <c r="S61" s="1363"/>
      <c r="T61" s="1363"/>
      <c r="U61" s="1363"/>
      <c r="V61" s="19"/>
      <c r="W61" s="19"/>
      <c r="X61" s="19"/>
      <c r="AP61" s="966"/>
      <c r="AQ61" s="966"/>
      <c r="AR61" s="966"/>
      <c r="AS61" s="966"/>
      <c r="AT61" s="966"/>
      <c r="AU61" s="966"/>
    </row>
    <row r="62" spans="1:47" s="66" customFormat="1" ht="19.5" hidden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256"/>
      <c r="P62" s="1257"/>
      <c r="Q62" s="272"/>
      <c r="R62" s="1260"/>
      <c r="S62" s="1261"/>
      <c r="T62" s="272"/>
      <c r="U62" s="272"/>
      <c r="AP62" s="36"/>
      <c r="AQ62" s="36"/>
      <c r="AR62" s="36"/>
      <c r="AS62" s="36"/>
      <c r="AT62" s="36"/>
      <c r="AU62" s="36"/>
    </row>
    <row r="63" spans="1:47" s="66" customFormat="1" ht="19.5" hidden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276"/>
      <c r="P63" s="1277"/>
      <c r="Q63" s="798"/>
      <c r="R63" s="1262"/>
      <c r="S63" s="1263"/>
      <c r="T63" s="798"/>
      <c r="U63" s="798"/>
      <c r="AP63" s="36"/>
      <c r="AQ63" s="36"/>
      <c r="AR63" s="36"/>
      <c r="AS63" s="36"/>
      <c r="AT63" s="36"/>
      <c r="AU63" s="36"/>
    </row>
    <row r="64" spans="1:47" s="66" customFormat="1" ht="19.5" customHeight="1">
      <c r="A64" s="256" t="s">
        <v>286</v>
      </c>
      <c r="B64" s="626" t="s">
        <v>54</v>
      </c>
      <c r="C64" s="802"/>
      <c r="D64" s="307"/>
      <c r="E64" s="307"/>
      <c r="F64" s="803"/>
      <c r="G64" s="804">
        <f>G65+G66</f>
        <v>6.5</v>
      </c>
      <c r="H64" s="591">
        <f aca="true" t="shared" si="9" ref="H64:H70">G64*30</f>
        <v>195</v>
      </c>
      <c r="I64" s="28"/>
      <c r="J64" s="28"/>
      <c r="K64" s="28"/>
      <c r="L64" s="28"/>
      <c r="M64" s="243"/>
      <c r="N64" s="247"/>
      <c r="O64" s="1256"/>
      <c r="P64" s="1257"/>
      <c r="Q64" s="805"/>
      <c r="R64" s="1264"/>
      <c r="S64" s="1265"/>
      <c r="T64" s="239"/>
      <c r="U64" s="240"/>
      <c r="AD64" s="31" t="s">
        <v>232</v>
      </c>
      <c r="AE64" s="579">
        <f>SUMIF($V$64:$V$87,2,$G$64:$G$87)</f>
        <v>17</v>
      </c>
      <c r="AP64" s="36"/>
      <c r="AQ64" s="36"/>
      <c r="AR64" s="36"/>
      <c r="AS64" s="36"/>
      <c r="AT64" s="36"/>
      <c r="AU64" s="36"/>
    </row>
    <row r="65" spans="1:47" s="66" customFormat="1" ht="19.5" customHeight="1">
      <c r="A65" s="222"/>
      <c r="B65" s="722" t="s">
        <v>365</v>
      </c>
      <c r="C65" s="629"/>
      <c r="D65" s="62"/>
      <c r="E65" s="62"/>
      <c r="F65" s="628"/>
      <c r="G65" s="633">
        <v>2</v>
      </c>
      <c r="H65" s="591">
        <f t="shared" si="9"/>
        <v>60</v>
      </c>
      <c r="I65" s="28"/>
      <c r="J65" s="28"/>
      <c r="K65" s="28"/>
      <c r="L65" s="28"/>
      <c r="M65" s="243"/>
      <c r="N65" s="250"/>
      <c r="O65" s="1258"/>
      <c r="P65" s="1259"/>
      <c r="Q65" s="36"/>
      <c r="R65" s="1172"/>
      <c r="S65" s="1173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5</v>
      </c>
      <c r="AP65" s="36"/>
      <c r="AQ65" s="36"/>
      <c r="AR65" s="36"/>
      <c r="AS65" s="36"/>
      <c r="AT65" s="36"/>
      <c r="AU65" s="36"/>
    </row>
    <row r="66" spans="1:47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633">
        <v>4.5</v>
      </c>
      <c r="H66" s="591">
        <f t="shared" si="9"/>
        <v>135</v>
      </c>
      <c r="I66" s="30">
        <v>16</v>
      </c>
      <c r="J66" s="28" t="s">
        <v>88</v>
      </c>
      <c r="K66" s="28"/>
      <c r="L66" s="28" t="s">
        <v>208</v>
      </c>
      <c r="M66" s="243">
        <f>H66-I66</f>
        <v>119</v>
      </c>
      <c r="N66" s="250"/>
      <c r="O66" s="1162"/>
      <c r="P66" s="1163"/>
      <c r="Q66" s="28" t="s">
        <v>380</v>
      </c>
      <c r="R66" s="1172"/>
      <c r="S66" s="1173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P66" s="36"/>
      <c r="AQ66" s="36"/>
      <c r="AR66" s="36"/>
      <c r="AS66" s="36"/>
      <c r="AT66" s="36"/>
      <c r="AU66" s="36"/>
    </row>
    <row r="67" spans="1:47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9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162"/>
      <c r="P67" s="1163"/>
      <c r="Q67" s="28" t="s">
        <v>87</v>
      </c>
      <c r="R67" s="1172"/>
      <c r="S67" s="1173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36"/>
      <c r="AQ67" s="36"/>
      <c r="AR67" s="36"/>
      <c r="AS67" s="36"/>
      <c r="AT67" s="36"/>
      <c r="AU67" s="36"/>
    </row>
    <row r="68" spans="1:47" s="66" customFormat="1" ht="18.75">
      <c r="A68" s="256" t="s">
        <v>127</v>
      </c>
      <c r="B68" s="721" t="s">
        <v>288</v>
      </c>
      <c r="C68" s="629"/>
      <c r="D68" s="62"/>
      <c r="E68" s="62"/>
      <c r="F68" s="628"/>
      <c r="G68" s="633">
        <f>G69+G70</f>
        <v>4</v>
      </c>
      <c r="H68" s="591">
        <f t="shared" si="9"/>
        <v>120</v>
      </c>
      <c r="I68" s="77"/>
      <c r="J68" s="28"/>
      <c r="K68" s="28"/>
      <c r="L68" s="28"/>
      <c r="M68" s="242"/>
      <c r="N68" s="250"/>
      <c r="O68" s="1162"/>
      <c r="P68" s="1163"/>
      <c r="Q68" s="28"/>
      <c r="R68" s="1172"/>
      <c r="S68" s="1173"/>
      <c r="T68" s="28"/>
      <c r="U68" s="242"/>
      <c r="AP68" s="36"/>
      <c r="AQ68" s="36"/>
      <c r="AR68" s="36"/>
      <c r="AS68" s="36"/>
      <c r="AT68" s="36"/>
      <c r="AU68" s="36"/>
    </row>
    <row r="69" spans="1:47" s="66" customFormat="1" ht="18.75">
      <c r="A69" s="222"/>
      <c r="B69" s="722" t="s">
        <v>365</v>
      </c>
      <c r="C69" s="629"/>
      <c r="D69" s="62"/>
      <c r="E69" s="62"/>
      <c r="F69" s="628"/>
      <c r="G69" s="633">
        <v>0.5</v>
      </c>
      <c r="H69" s="591">
        <f t="shared" si="9"/>
        <v>15</v>
      </c>
      <c r="I69" s="77"/>
      <c r="J69" s="28"/>
      <c r="K69" s="28"/>
      <c r="L69" s="28"/>
      <c r="M69" s="242"/>
      <c r="N69" s="250"/>
      <c r="O69" s="1162"/>
      <c r="P69" s="1163"/>
      <c r="Q69" s="28"/>
      <c r="R69" s="1172"/>
      <c r="S69" s="1173"/>
      <c r="T69" s="28"/>
      <c r="U69" s="242"/>
      <c r="AP69" s="36"/>
      <c r="AQ69" s="36"/>
      <c r="AR69" s="36"/>
      <c r="AS69" s="36"/>
      <c r="AT69" s="36"/>
      <c r="AU69" s="36"/>
    </row>
    <row r="70" spans="1:47" s="66" customFormat="1" ht="18.75">
      <c r="A70" s="256"/>
      <c r="B70" s="722" t="s">
        <v>43</v>
      </c>
      <c r="C70" s="629"/>
      <c r="D70" s="63">
        <v>1</v>
      </c>
      <c r="E70" s="62"/>
      <c r="F70" s="628"/>
      <c r="G70" s="633">
        <v>3.5</v>
      </c>
      <c r="H70" s="591">
        <f t="shared" si="9"/>
        <v>105</v>
      </c>
      <c r="I70" s="30">
        <v>6</v>
      </c>
      <c r="J70" s="28" t="s">
        <v>87</v>
      </c>
      <c r="K70" s="28"/>
      <c r="L70" s="28" t="s">
        <v>210</v>
      </c>
      <c r="M70" s="243">
        <f>H70-I70</f>
        <v>99</v>
      </c>
      <c r="N70" s="241" t="s">
        <v>91</v>
      </c>
      <c r="O70" s="1162"/>
      <c r="P70" s="1163"/>
      <c r="Q70" s="36"/>
      <c r="R70" s="1172"/>
      <c r="S70" s="1173"/>
      <c r="T70" s="28"/>
      <c r="U70" s="242"/>
      <c r="V70" s="66">
        <v>1</v>
      </c>
      <c r="AP70" s="36"/>
      <c r="AQ70" s="36"/>
      <c r="AR70" s="36"/>
      <c r="AS70" s="36"/>
      <c r="AT70" s="36"/>
      <c r="AU70" s="36"/>
    </row>
    <row r="71" spans="1:47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633">
        <f>G72+G73</f>
        <v>4.5</v>
      </c>
      <c r="H71" s="591">
        <f aca="true" t="shared" si="10" ref="H71:H83">G71*30</f>
        <v>135</v>
      </c>
      <c r="I71" s="30"/>
      <c r="J71" s="28"/>
      <c r="K71" s="28"/>
      <c r="L71" s="28"/>
      <c r="M71" s="243"/>
      <c r="N71" s="250"/>
      <c r="O71" s="1162"/>
      <c r="P71" s="1163"/>
      <c r="Q71" s="28"/>
      <c r="R71" s="1172"/>
      <c r="S71" s="1173"/>
      <c r="T71" s="28"/>
      <c r="U71" s="242"/>
      <c r="AP71" s="36"/>
      <c r="AQ71" s="36"/>
      <c r="AR71" s="36"/>
      <c r="AS71" s="36"/>
      <c r="AT71" s="36"/>
      <c r="AU71" s="36"/>
    </row>
    <row r="72" spans="1:47" s="66" customFormat="1" ht="18.75">
      <c r="A72" s="222"/>
      <c r="B72" s="722" t="s">
        <v>365</v>
      </c>
      <c r="C72" s="627"/>
      <c r="D72" s="63"/>
      <c r="E72" s="63"/>
      <c r="F72" s="628"/>
      <c r="G72" s="633">
        <v>2</v>
      </c>
      <c r="H72" s="591">
        <f t="shared" si="10"/>
        <v>60</v>
      </c>
      <c r="I72" s="30"/>
      <c r="J72" s="28"/>
      <c r="K72" s="28"/>
      <c r="L72" s="28"/>
      <c r="M72" s="243"/>
      <c r="N72" s="250"/>
      <c r="O72" s="1162"/>
      <c r="P72" s="1163"/>
      <c r="Q72" s="28"/>
      <c r="R72" s="1172"/>
      <c r="S72" s="1173"/>
      <c r="T72" s="28"/>
      <c r="U72" s="242"/>
      <c r="AP72" s="36"/>
      <c r="AQ72" s="36"/>
      <c r="AR72" s="36"/>
      <c r="AS72" s="36"/>
      <c r="AT72" s="36"/>
      <c r="AU72" s="36"/>
    </row>
    <row r="73" spans="1:47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0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162"/>
      <c r="P73" s="1163"/>
      <c r="Q73" s="28" t="s">
        <v>94</v>
      </c>
      <c r="R73" s="1172"/>
      <c r="S73" s="1173"/>
      <c r="T73" s="28"/>
      <c r="U73" s="251"/>
      <c r="V73" s="66">
        <v>3</v>
      </c>
      <c r="AP73" s="36"/>
      <c r="AQ73" s="36"/>
      <c r="AR73" s="36"/>
      <c r="AS73" s="36"/>
      <c r="AT73" s="36"/>
      <c r="AU73" s="36"/>
    </row>
    <row r="74" spans="1:47" s="66" customFormat="1" ht="34.5" customHeight="1">
      <c r="A74" s="256" t="s">
        <v>132</v>
      </c>
      <c r="B74" s="626" t="s">
        <v>370</v>
      </c>
      <c r="C74" s="627"/>
      <c r="D74" s="63" t="s">
        <v>300</v>
      </c>
      <c r="E74" s="63"/>
      <c r="F74" s="628"/>
      <c r="G74" s="633">
        <v>3.5</v>
      </c>
      <c r="H74" s="591">
        <f t="shared" si="10"/>
        <v>105</v>
      </c>
      <c r="I74" s="28"/>
      <c r="J74" s="40"/>
      <c r="K74" s="40"/>
      <c r="L74" s="40"/>
      <c r="M74" s="243"/>
      <c r="N74" s="250"/>
      <c r="O74" s="1162"/>
      <c r="P74" s="1163"/>
      <c r="Q74" s="28"/>
      <c r="R74" s="1172"/>
      <c r="S74" s="1173"/>
      <c r="T74" s="32"/>
      <c r="U74" s="251"/>
      <c r="AP74" s="36"/>
      <c r="AQ74" s="36"/>
      <c r="AR74" s="36"/>
      <c r="AS74" s="36"/>
      <c r="AT74" s="36"/>
      <c r="AU74" s="36"/>
    </row>
    <row r="75" spans="1:47" s="66" customFormat="1" ht="17.25" customHeight="1">
      <c r="A75" s="256" t="s">
        <v>135</v>
      </c>
      <c r="B75" s="626" t="s">
        <v>419</v>
      </c>
      <c r="C75" s="627"/>
      <c r="D75" s="63"/>
      <c r="E75" s="63"/>
      <c r="F75" s="628"/>
      <c r="G75" s="806">
        <v>5</v>
      </c>
      <c r="H75" s="591">
        <f t="shared" si="10"/>
        <v>150</v>
      </c>
      <c r="I75" s="40"/>
      <c r="J75" s="97"/>
      <c r="K75" s="40"/>
      <c r="L75" s="152"/>
      <c r="M75" s="276"/>
      <c r="N75" s="250"/>
      <c r="O75" s="1162"/>
      <c r="P75" s="1163"/>
      <c r="Q75" s="28"/>
      <c r="R75" s="1172"/>
      <c r="S75" s="1173"/>
      <c r="T75" s="32"/>
      <c r="U75" s="251"/>
      <c r="AP75" s="36"/>
      <c r="AQ75" s="36"/>
      <c r="AR75" s="36"/>
      <c r="AS75" s="36"/>
      <c r="AT75" s="36"/>
      <c r="AU75" s="36"/>
    </row>
    <row r="76" spans="1:47" s="66" customFormat="1" ht="17.25" customHeight="1">
      <c r="A76" s="222"/>
      <c r="B76" s="722" t="s">
        <v>365</v>
      </c>
      <c r="C76" s="627"/>
      <c r="D76" s="63"/>
      <c r="E76" s="63"/>
      <c r="F76" s="628"/>
      <c r="G76" s="806">
        <v>2.5</v>
      </c>
      <c r="H76" s="591">
        <f t="shared" si="10"/>
        <v>75</v>
      </c>
      <c r="I76" s="40"/>
      <c r="J76" s="97"/>
      <c r="K76" s="40"/>
      <c r="L76" s="152"/>
      <c r="M76" s="276"/>
      <c r="N76" s="250"/>
      <c r="O76" s="1162"/>
      <c r="P76" s="1163"/>
      <c r="Q76" s="28"/>
      <c r="R76" s="1172"/>
      <c r="S76" s="1173"/>
      <c r="T76" s="32"/>
      <c r="U76" s="251"/>
      <c r="AP76" s="36"/>
      <c r="AQ76" s="36"/>
      <c r="AR76" s="36"/>
      <c r="AS76" s="36"/>
      <c r="AT76" s="36"/>
      <c r="AU76" s="36"/>
    </row>
    <row r="77" spans="1:47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633">
        <v>2.5</v>
      </c>
      <c r="H77" s="591">
        <f t="shared" si="10"/>
        <v>75</v>
      </c>
      <c r="I77" s="30">
        <v>8</v>
      </c>
      <c r="J77" s="40" t="s">
        <v>94</v>
      </c>
      <c r="K77" s="40"/>
      <c r="L77" s="40"/>
      <c r="M77" s="243">
        <f>H77-I77</f>
        <v>67</v>
      </c>
      <c r="N77" s="250"/>
      <c r="O77" s="1162"/>
      <c r="P77" s="1163"/>
      <c r="Q77" s="28"/>
      <c r="R77" s="1172" t="s">
        <v>94</v>
      </c>
      <c r="S77" s="1173"/>
      <c r="T77" s="40"/>
      <c r="U77" s="759"/>
      <c r="V77" s="84">
        <v>3</v>
      </c>
      <c r="AP77" s="83"/>
      <c r="AQ77" s="83"/>
      <c r="AR77" s="83"/>
      <c r="AS77" s="83"/>
      <c r="AT77" s="83"/>
      <c r="AU77" s="83"/>
    </row>
    <row r="78" spans="1:47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633">
        <f>G79+G80</f>
        <v>8</v>
      </c>
      <c r="H78" s="591">
        <f t="shared" si="10"/>
        <v>240</v>
      </c>
      <c r="I78" s="30"/>
      <c r="J78" s="28"/>
      <c r="K78" s="28"/>
      <c r="L78" s="28"/>
      <c r="M78" s="243"/>
      <c r="N78" s="250"/>
      <c r="O78" s="1162"/>
      <c r="P78" s="1163"/>
      <c r="Q78" s="28"/>
      <c r="R78" s="1172"/>
      <c r="S78" s="1173"/>
      <c r="T78" s="36"/>
      <c r="U78" s="262"/>
      <c r="AP78" s="36"/>
      <c r="AQ78" s="36"/>
      <c r="AR78" s="36"/>
      <c r="AS78" s="36"/>
      <c r="AT78" s="36"/>
      <c r="AU78" s="36"/>
    </row>
    <row r="79" spans="1:47" s="66" customFormat="1" ht="18.75">
      <c r="A79" s="222"/>
      <c r="B79" s="722" t="s">
        <v>365</v>
      </c>
      <c r="C79" s="629"/>
      <c r="D79" s="62"/>
      <c r="E79" s="62"/>
      <c r="F79" s="628"/>
      <c r="G79" s="633">
        <v>4</v>
      </c>
      <c r="H79" s="591">
        <f t="shared" si="10"/>
        <v>120</v>
      </c>
      <c r="I79" s="28"/>
      <c r="J79" s="28"/>
      <c r="K79" s="28"/>
      <c r="L79" s="28"/>
      <c r="M79" s="243"/>
      <c r="N79" s="250"/>
      <c r="O79" s="1162"/>
      <c r="P79" s="1163"/>
      <c r="Q79" s="28"/>
      <c r="R79" s="1172"/>
      <c r="S79" s="1173"/>
      <c r="T79" s="36"/>
      <c r="U79" s="262"/>
      <c r="AP79" s="36"/>
      <c r="AQ79" s="36"/>
      <c r="AR79" s="36"/>
      <c r="AS79" s="36"/>
      <c r="AT79" s="36"/>
      <c r="AU79" s="36"/>
    </row>
    <row r="80" spans="1:47" s="66" customFormat="1" ht="18.75">
      <c r="A80" s="256"/>
      <c r="B80" s="722" t="s">
        <v>43</v>
      </c>
      <c r="C80" s="629">
        <v>4</v>
      </c>
      <c r="D80" s="62"/>
      <c r="E80" s="62"/>
      <c r="F80" s="628"/>
      <c r="G80" s="633">
        <v>4</v>
      </c>
      <c r="H80" s="591">
        <f t="shared" si="10"/>
        <v>120</v>
      </c>
      <c r="I80" s="30">
        <v>16</v>
      </c>
      <c r="J80" s="28" t="s">
        <v>88</v>
      </c>
      <c r="K80" s="28"/>
      <c r="L80" s="28" t="s">
        <v>208</v>
      </c>
      <c r="M80" s="243">
        <f>H80-I80</f>
        <v>104</v>
      </c>
      <c r="N80" s="250"/>
      <c r="O80" s="1162"/>
      <c r="P80" s="1163"/>
      <c r="Q80" s="28"/>
      <c r="R80" s="1164" t="s">
        <v>380</v>
      </c>
      <c r="S80" s="1165"/>
      <c r="T80" s="36"/>
      <c r="U80" s="262"/>
      <c r="V80" s="66">
        <v>2</v>
      </c>
      <c r="AP80" s="36"/>
      <c r="AQ80" s="36"/>
      <c r="AR80" s="36"/>
      <c r="AS80" s="36"/>
      <c r="AT80" s="36"/>
      <c r="AU80" s="36"/>
    </row>
    <row r="81" spans="1:47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633">
        <f>G82+G83</f>
        <v>4.5</v>
      </c>
      <c r="H81" s="591">
        <f t="shared" si="10"/>
        <v>135</v>
      </c>
      <c r="I81" s="28"/>
      <c r="J81" s="28"/>
      <c r="K81" s="28"/>
      <c r="L81" s="28"/>
      <c r="M81" s="243"/>
      <c r="N81" s="250"/>
      <c r="O81" s="1162"/>
      <c r="P81" s="1163"/>
      <c r="Q81" s="28"/>
      <c r="R81" s="1164"/>
      <c r="S81" s="1165"/>
      <c r="T81" s="36"/>
      <c r="U81" s="262"/>
      <c r="AP81" s="36"/>
      <c r="AQ81" s="36"/>
      <c r="AR81" s="36"/>
      <c r="AS81" s="36"/>
      <c r="AT81" s="36"/>
      <c r="AU81" s="36"/>
    </row>
    <row r="82" spans="1:47" s="66" customFormat="1" ht="18.75">
      <c r="A82" s="222"/>
      <c r="B82" s="722" t="s">
        <v>365</v>
      </c>
      <c r="C82" s="629"/>
      <c r="D82" s="62"/>
      <c r="E82" s="62"/>
      <c r="F82" s="628"/>
      <c r="G82" s="633">
        <v>0.5</v>
      </c>
      <c r="H82" s="591">
        <f t="shared" si="10"/>
        <v>15</v>
      </c>
      <c r="I82" s="28"/>
      <c r="J82" s="28"/>
      <c r="K82" s="28"/>
      <c r="L82" s="28"/>
      <c r="M82" s="243"/>
      <c r="N82" s="250"/>
      <c r="O82" s="1162"/>
      <c r="P82" s="1163"/>
      <c r="Q82" s="28"/>
      <c r="R82" s="1164"/>
      <c r="S82" s="1165"/>
      <c r="T82" s="36"/>
      <c r="U82" s="262"/>
      <c r="AP82" s="36"/>
      <c r="AQ82" s="36"/>
      <c r="AR82" s="36"/>
      <c r="AS82" s="36"/>
      <c r="AT82" s="36"/>
      <c r="AU82" s="36"/>
    </row>
    <row r="83" spans="1:47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633">
        <v>4</v>
      </c>
      <c r="H83" s="591">
        <f t="shared" si="10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162"/>
      <c r="P83" s="1163"/>
      <c r="Q83" s="28" t="s">
        <v>88</v>
      </c>
      <c r="R83" s="1164"/>
      <c r="S83" s="1165"/>
      <c r="T83" s="40"/>
      <c r="U83" s="759"/>
      <c r="V83" s="66">
        <v>2</v>
      </c>
      <c r="AP83" s="36"/>
      <c r="AQ83" s="36"/>
      <c r="AR83" s="36"/>
      <c r="AS83" s="36"/>
      <c r="AT83" s="36"/>
      <c r="AU83" s="36"/>
    </row>
    <row r="84" spans="1:47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633">
        <f>G85+G86</f>
        <v>5.5</v>
      </c>
      <c r="H84" s="591">
        <f aca="true" t="shared" si="11" ref="H84:H89">G84*30</f>
        <v>165</v>
      </c>
      <c r="I84" s="36"/>
      <c r="J84" s="36"/>
      <c r="K84" s="36"/>
      <c r="L84" s="36"/>
      <c r="M84" s="262"/>
      <c r="N84" s="410"/>
      <c r="O84" s="1185"/>
      <c r="P84" s="1186"/>
      <c r="Q84" s="36"/>
      <c r="R84" s="1164"/>
      <c r="S84" s="1165"/>
      <c r="T84" s="32"/>
      <c r="U84" s="251"/>
      <c r="AP84" s="36"/>
      <c r="AQ84" s="36"/>
      <c r="AR84" s="36"/>
      <c r="AS84" s="36"/>
      <c r="AT84" s="36"/>
      <c r="AU84" s="36"/>
    </row>
    <row r="85" spans="1:47" s="66" customFormat="1" ht="19.5" customHeight="1">
      <c r="A85" s="256"/>
      <c r="B85" s="626" t="s">
        <v>365</v>
      </c>
      <c r="C85" s="627"/>
      <c r="D85" s="63"/>
      <c r="E85" s="63"/>
      <c r="F85" s="628"/>
      <c r="G85" s="633">
        <v>3</v>
      </c>
      <c r="H85" s="591">
        <f t="shared" si="11"/>
        <v>90</v>
      </c>
      <c r="I85" s="30"/>
      <c r="J85" s="40"/>
      <c r="K85" s="40"/>
      <c r="L85" s="40"/>
      <c r="M85" s="243"/>
      <c r="N85" s="250"/>
      <c r="O85" s="1185"/>
      <c r="P85" s="1186"/>
      <c r="Q85" s="28"/>
      <c r="R85" s="1164"/>
      <c r="S85" s="1165"/>
      <c r="T85" s="32"/>
      <c r="U85" s="251"/>
      <c r="AP85" s="36"/>
      <c r="AQ85" s="36"/>
      <c r="AR85" s="36"/>
      <c r="AS85" s="36"/>
      <c r="AT85" s="36"/>
      <c r="AU85" s="36"/>
    </row>
    <row r="86" spans="1:47" s="66" customFormat="1" ht="19.5" customHeight="1">
      <c r="A86" s="256"/>
      <c r="B86" s="808" t="s">
        <v>43</v>
      </c>
      <c r="C86" s="627" t="s">
        <v>48</v>
      </c>
      <c r="D86" s="63"/>
      <c r="E86" s="63"/>
      <c r="F86" s="628"/>
      <c r="G86" s="633">
        <v>2.5</v>
      </c>
      <c r="H86" s="591">
        <f t="shared" si="11"/>
        <v>75</v>
      </c>
      <c r="I86" s="95">
        <v>16</v>
      </c>
      <c r="J86" s="40" t="s">
        <v>383</v>
      </c>
      <c r="K86" s="40"/>
      <c r="L86" s="40" t="s">
        <v>384</v>
      </c>
      <c r="M86" s="276">
        <f>H86-I86</f>
        <v>59</v>
      </c>
      <c r="N86" s="313"/>
      <c r="O86" s="1185"/>
      <c r="P86" s="1186"/>
      <c r="Q86" s="40" t="s">
        <v>380</v>
      </c>
      <c r="R86" s="1219"/>
      <c r="S86" s="1220"/>
      <c r="T86" s="65"/>
      <c r="U86" s="251"/>
      <c r="V86" s="66">
        <v>2</v>
      </c>
      <c r="AP86" s="36"/>
      <c r="AQ86" s="36"/>
      <c r="AR86" s="36"/>
      <c r="AS86" s="36"/>
      <c r="AT86" s="36"/>
      <c r="AU86" s="36"/>
    </row>
    <row r="87" spans="1:47" s="66" customFormat="1" ht="18.75">
      <c r="A87" s="256" t="s">
        <v>287</v>
      </c>
      <c r="B87" s="721" t="s">
        <v>421</v>
      </c>
      <c r="C87" s="629"/>
      <c r="D87" s="62"/>
      <c r="E87" s="62"/>
      <c r="F87" s="628">
        <v>4</v>
      </c>
      <c r="G87" s="633">
        <v>1</v>
      </c>
      <c r="H87" s="591">
        <f t="shared" si="11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162"/>
      <c r="P87" s="1163"/>
      <c r="Q87" s="28"/>
      <c r="R87" s="1164" t="s">
        <v>87</v>
      </c>
      <c r="S87" s="1165"/>
      <c r="T87" s="36"/>
      <c r="U87" s="262"/>
      <c r="V87" s="66">
        <v>2</v>
      </c>
      <c r="AP87" s="36"/>
      <c r="AQ87" s="36"/>
      <c r="AR87" s="36"/>
      <c r="AS87" s="36"/>
      <c r="AT87" s="36"/>
      <c r="AU87" s="36"/>
    </row>
    <row r="88" spans="1:47" s="66" customFormat="1" ht="18.75">
      <c r="A88" s="256" t="s">
        <v>289</v>
      </c>
      <c r="B88" s="722" t="s">
        <v>420</v>
      </c>
      <c r="C88" s="627"/>
      <c r="D88" s="63"/>
      <c r="E88" s="63"/>
      <c r="F88" s="628"/>
      <c r="G88" s="633">
        <v>5.5</v>
      </c>
      <c r="H88" s="591">
        <f t="shared" si="11"/>
        <v>165</v>
      </c>
      <c r="I88" s="95"/>
      <c r="J88" s="40"/>
      <c r="K88" s="40"/>
      <c r="L88" s="40"/>
      <c r="M88" s="276"/>
      <c r="N88" s="313"/>
      <c r="O88" s="1185"/>
      <c r="P88" s="1186"/>
      <c r="Q88" s="40"/>
      <c r="R88" s="1219"/>
      <c r="S88" s="1220"/>
      <c r="T88" s="65"/>
      <c r="U88" s="264"/>
      <c r="W88" s="578" t="s">
        <v>264</v>
      </c>
      <c r="X88" s="578">
        <f>COUNTIF($C104:$C174,#REF!)</f>
        <v>0</v>
      </c>
      <c r="Y88" s="578">
        <f>COUNTIF($C104:$C174,#REF!)</f>
        <v>0</v>
      </c>
      <c r="Z88" s="578">
        <f>COUNTIF($C104:$C174,#REF!)</f>
        <v>0</v>
      </c>
      <c r="AA88" s="578">
        <f>COUNTIF($C104:$C174,#REF!)</f>
        <v>0</v>
      </c>
      <c r="AB88" s="578">
        <f>COUNTIF($C104:$C174,#REF!)</f>
        <v>0</v>
      </c>
      <c r="AC88" s="578">
        <f>COUNTIF($C104:$C174,#REF!)</f>
        <v>0</v>
      </c>
      <c r="AD88" s="31" t="s">
        <v>232</v>
      </c>
      <c r="AE88" s="579" t="e">
        <f>SUMIF(#REF!,2,$G$104:$G$174)</f>
        <v>#REF!</v>
      </c>
      <c r="AP88" s="36"/>
      <c r="AQ88" s="36"/>
      <c r="AR88" s="36"/>
      <c r="AS88" s="36"/>
      <c r="AT88" s="36"/>
      <c r="AU88" s="36"/>
    </row>
    <row r="89" spans="1:47" s="66" customFormat="1" ht="18.75">
      <c r="A89" s="256"/>
      <c r="B89" s="626" t="s">
        <v>365</v>
      </c>
      <c r="C89" s="627"/>
      <c r="D89" s="63"/>
      <c r="E89" s="63"/>
      <c r="F89" s="628"/>
      <c r="G89" s="633">
        <v>2.5</v>
      </c>
      <c r="H89" s="591">
        <f t="shared" si="11"/>
        <v>75</v>
      </c>
      <c r="I89" s="95"/>
      <c r="J89" s="40"/>
      <c r="K89" s="40"/>
      <c r="L89" s="40"/>
      <c r="M89" s="276"/>
      <c r="N89" s="313"/>
      <c r="O89" s="1185"/>
      <c r="P89" s="1186"/>
      <c r="Q89" s="40"/>
      <c r="R89" s="1219"/>
      <c r="S89" s="1220"/>
      <c r="T89" s="65"/>
      <c r="U89" s="264"/>
      <c r="W89" s="578" t="s">
        <v>177</v>
      </c>
      <c r="X89" s="578">
        <f>COUNTIF($D104:$D174,#REF!)</f>
        <v>0</v>
      </c>
      <c r="Y89" s="578">
        <f>COUNTIF($D104:$D174,#REF!)</f>
        <v>0</v>
      </c>
      <c r="Z89" s="578">
        <f>COUNTIF($D104:$D174,#REF!)</f>
        <v>0</v>
      </c>
      <c r="AA89" s="578">
        <f>COUNTIF($D104:$D174,#REF!)</f>
        <v>0</v>
      </c>
      <c r="AB89" s="578">
        <f>COUNTIF($D104:$D174,#REF!)</f>
        <v>0</v>
      </c>
      <c r="AC89" s="578">
        <f>COUNTIF($D104:$D174,#REF!)</f>
        <v>0</v>
      </c>
      <c r="AD89" s="31" t="s">
        <v>20</v>
      </c>
      <c r="AE89" s="579" t="e">
        <f>SUMIF(#REF!,3,$G$104:$G$174)</f>
        <v>#REF!</v>
      </c>
      <c r="AP89" s="36"/>
      <c r="AQ89" s="36"/>
      <c r="AR89" s="36"/>
      <c r="AS89" s="36"/>
      <c r="AT89" s="36"/>
      <c r="AU89" s="36"/>
    </row>
    <row r="90" spans="1:47" s="66" customFormat="1" ht="18.75" hidden="1">
      <c r="A90" s="256"/>
      <c r="B90" s="626" t="s">
        <v>43</v>
      </c>
      <c r="C90" s="627"/>
      <c r="D90" s="63"/>
      <c r="E90" s="63"/>
      <c r="F90" s="628"/>
      <c r="G90" s="633"/>
      <c r="H90" s="591"/>
      <c r="I90" s="95"/>
      <c r="J90" s="40"/>
      <c r="K90" s="40"/>
      <c r="L90" s="40"/>
      <c r="M90" s="276"/>
      <c r="N90" s="313"/>
      <c r="O90" s="1185"/>
      <c r="P90" s="1186"/>
      <c r="Q90" s="40"/>
      <c r="R90" s="1181"/>
      <c r="S90" s="1182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P90" s="36"/>
      <c r="AQ90" s="36"/>
      <c r="AR90" s="36"/>
      <c r="AS90" s="36"/>
      <c r="AT90" s="36"/>
      <c r="AU90" s="36"/>
    </row>
    <row r="91" spans="1:47" s="66" customFormat="1" ht="18.75">
      <c r="A91" s="256"/>
      <c r="B91" s="626" t="s">
        <v>43</v>
      </c>
      <c r="C91" s="629">
        <v>5</v>
      </c>
      <c r="D91" s="63"/>
      <c r="E91" s="63"/>
      <c r="F91" s="628"/>
      <c r="G91" s="634">
        <v>3</v>
      </c>
      <c r="H91" s="591">
        <f aca="true" t="shared" si="12" ref="H91:H101">G91*30</f>
        <v>90</v>
      </c>
      <c r="I91" s="95">
        <v>16</v>
      </c>
      <c r="J91" s="40" t="s">
        <v>383</v>
      </c>
      <c r="K91" s="40"/>
      <c r="L91" s="40" t="s">
        <v>384</v>
      </c>
      <c r="M91" s="276">
        <f>H91-I91</f>
        <v>74</v>
      </c>
      <c r="N91" s="313"/>
      <c r="O91" s="1185"/>
      <c r="P91" s="1186"/>
      <c r="Q91" s="40"/>
      <c r="R91" s="1219"/>
      <c r="S91" s="1220"/>
      <c r="T91" s="65" t="s">
        <v>380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P91" s="36"/>
      <c r="AQ91" s="36"/>
      <c r="AR91" s="36"/>
      <c r="AS91" s="36"/>
      <c r="AT91" s="36"/>
      <c r="AU91" s="36"/>
    </row>
    <row r="92" spans="1:47" s="66" customFormat="1" ht="39" customHeight="1">
      <c r="A92" s="256" t="s">
        <v>290</v>
      </c>
      <c r="B92" s="723" t="s">
        <v>422</v>
      </c>
      <c r="C92" s="627"/>
      <c r="D92" s="63"/>
      <c r="E92" s="63">
        <v>5</v>
      </c>
      <c r="F92" s="628"/>
      <c r="G92" s="634">
        <v>1</v>
      </c>
      <c r="H92" s="591">
        <f t="shared" si="12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85"/>
      <c r="P92" s="1186"/>
      <c r="Q92" s="28"/>
      <c r="R92" s="1219"/>
      <c r="S92" s="1220"/>
      <c r="T92" s="65" t="s">
        <v>87</v>
      </c>
      <c r="U92" s="262"/>
      <c r="V92" s="66">
        <v>3</v>
      </c>
      <c r="AP92" s="36"/>
      <c r="AQ92" s="36"/>
      <c r="AR92" s="36"/>
      <c r="AS92" s="36"/>
      <c r="AT92" s="36"/>
      <c r="AU92" s="36"/>
    </row>
    <row r="93" spans="1:47" s="66" customFormat="1" ht="19.5" customHeight="1">
      <c r="A93" s="256" t="s">
        <v>291</v>
      </c>
      <c r="B93" s="626" t="s">
        <v>32</v>
      </c>
      <c r="C93" s="410"/>
      <c r="D93" s="36"/>
      <c r="E93" s="36"/>
      <c r="F93" s="262"/>
      <c r="G93" s="633">
        <f>G94+G95</f>
        <v>5.5</v>
      </c>
      <c r="H93" s="809">
        <f t="shared" si="12"/>
        <v>165</v>
      </c>
      <c r="I93" s="36"/>
      <c r="J93" s="36"/>
      <c r="K93" s="36"/>
      <c r="L93" s="36"/>
      <c r="M93" s="262"/>
      <c r="N93" s="410"/>
      <c r="O93" s="1185"/>
      <c r="P93" s="1186"/>
      <c r="Q93" s="36"/>
      <c r="R93" s="1219"/>
      <c r="S93" s="1220"/>
      <c r="T93" s="40"/>
      <c r="U93" s="759"/>
      <c r="AP93" s="36"/>
      <c r="AQ93" s="36"/>
      <c r="AR93" s="36"/>
      <c r="AS93" s="36"/>
      <c r="AT93" s="36"/>
      <c r="AU93" s="36"/>
    </row>
    <row r="94" spans="1:47" s="66" customFormat="1" ht="19.5" customHeight="1">
      <c r="A94" s="256"/>
      <c r="B94" s="626" t="s">
        <v>365</v>
      </c>
      <c r="C94" s="627"/>
      <c r="D94" s="63"/>
      <c r="E94" s="63"/>
      <c r="F94" s="628"/>
      <c r="G94" s="633">
        <v>2</v>
      </c>
      <c r="H94" s="809">
        <f t="shared" si="12"/>
        <v>60</v>
      </c>
      <c r="I94" s="30"/>
      <c r="J94" s="40"/>
      <c r="K94" s="40"/>
      <c r="L94" s="40"/>
      <c r="M94" s="243"/>
      <c r="N94" s="250"/>
      <c r="O94" s="1185"/>
      <c r="P94" s="1186"/>
      <c r="Q94" s="28"/>
      <c r="R94" s="1219"/>
      <c r="S94" s="1220"/>
      <c r="T94" s="40"/>
      <c r="U94" s="759"/>
      <c r="AP94" s="36"/>
      <c r="AQ94" s="36"/>
      <c r="AR94" s="36"/>
      <c r="AS94" s="36"/>
      <c r="AT94" s="36"/>
      <c r="AU94" s="36"/>
    </row>
    <row r="95" spans="1:47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633">
        <v>3.5</v>
      </c>
      <c r="H95" s="591">
        <f t="shared" si="12"/>
        <v>105</v>
      </c>
      <c r="I95" s="30">
        <v>12</v>
      </c>
      <c r="J95" s="28" t="s">
        <v>94</v>
      </c>
      <c r="K95" s="28"/>
      <c r="L95" s="28" t="s">
        <v>208</v>
      </c>
      <c r="M95" s="243">
        <f>H95-I95</f>
        <v>93</v>
      </c>
      <c r="N95" s="250"/>
      <c r="O95" s="1185"/>
      <c r="P95" s="1186"/>
      <c r="Q95" s="28"/>
      <c r="R95" s="1164" t="s">
        <v>88</v>
      </c>
      <c r="S95" s="1165"/>
      <c r="T95" s="40"/>
      <c r="U95" s="759"/>
      <c r="V95" s="66">
        <v>2</v>
      </c>
      <c r="AP95" s="36"/>
      <c r="AQ95" s="36"/>
      <c r="AR95" s="36"/>
      <c r="AS95" s="36"/>
      <c r="AT95" s="36"/>
      <c r="AU95" s="36"/>
    </row>
    <row r="96" spans="1:47" s="66" customFormat="1" ht="21.75" customHeight="1">
      <c r="A96" s="256" t="s">
        <v>292</v>
      </c>
      <c r="B96" s="626" t="s">
        <v>31</v>
      </c>
      <c r="C96" s="627"/>
      <c r="D96" s="63"/>
      <c r="E96" s="63"/>
      <c r="F96" s="628"/>
      <c r="G96" s="633">
        <f>G97+G98</f>
        <v>7</v>
      </c>
      <c r="H96" s="591">
        <f t="shared" si="12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P96" s="36"/>
      <c r="AQ96" s="36"/>
      <c r="AR96" s="36"/>
      <c r="AS96" s="36"/>
      <c r="AT96" s="36"/>
      <c r="AU96" s="36"/>
    </row>
    <row r="97" spans="1:47" s="66" customFormat="1" ht="19.5" customHeight="1">
      <c r="A97" s="256"/>
      <c r="B97" s="626" t="s">
        <v>365</v>
      </c>
      <c r="C97" s="627"/>
      <c r="D97" s="63"/>
      <c r="E97" s="63"/>
      <c r="F97" s="628"/>
      <c r="G97" s="633">
        <v>4</v>
      </c>
      <c r="H97" s="591">
        <f t="shared" si="12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P97" s="36"/>
      <c r="AQ97" s="36"/>
      <c r="AR97" s="36"/>
      <c r="AS97" s="36"/>
      <c r="AT97" s="36"/>
      <c r="AU97" s="36"/>
    </row>
    <row r="98" spans="1:47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633">
        <v>3</v>
      </c>
      <c r="H98" s="591">
        <f t="shared" si="12"/>
        <v>90</v>
      </c>
      <c r="I98" s="30">
        <v>16</v>
      </c>
      <c r="J98" s="40" t="s">
        <v>294</v>
      </c>
      <c r="K98" s="40" t="s">
        <v>90</v>
      </c>
      <c r="L98" s="40" t="s">
        <v>90</v>
      </c>
      <c r="M98" s="243">
        <f>H98-I98</f>
        <v>74</v>
      </c>
      <c r="N98" s="250"/>
      <c r="O98" s="1185"/>
      <c r="P98" s="1186"/>
      <c r="Q98" s="28"/>
      <c r="R98" s="1164"/>
      <c r="S98" s="1165"/>
      <c r="T98" s="40"/>
      <c r="U98" s="40" t="s">
        <v>380</v>
      </c>
      <c r="V98" s="66">
        <v>3</v>
      </c>
      <c r="AP98" s="36"/>
      <c r="AQ98" s="36"/>
      <c r="AR98" s="36"/>
      <c r="AS98" s="36"/>
      <c r="AT98" s="36"/>
      <c r="AU98" s="36"/>
    </row>
    <row r="99" spans="1:47" s="66" customFormat="1" ht="21" customHeight="1">
      <c r="A99" s="256" t="s">
        <v>293</v>
      </c>
      <c r="B99" s="723" t="s">
        <v>58</v>
      </c>
      <c r="C99" s="629"/>
      <c r="D99" s="63"/>
      <c r="E99" s="63"/>
      <c r="F99" s="628"/>
      <c r="G99" s="633">
        <f>G100+G101</f>
        <v>7.5</v>
      </c>
      <c r="H99" s="591">
        <f t="shared" si="12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P99" s="36"/>
      <c r="AQ99" s="36"/>
      <c r="AR99" s="36"/>
      <c r="AS99" s="36"/>
      <c r="AT99" s="36"/>
      <c r="AU99" s="36"/>
    </row>
    <row r="100" spans="1:47" s="66" customFormat="1" ht="19.5" customHeight="1">
      <c r="A100" s="256"/>
      <c r="B100" s="626" t="s">
        <v>365</v>
      </c>
      <c r="C100" s="629"/>
      <c r="D100" s="63"/>
      <c r="E100" s="63"/>
      <c r="F100" s="628"/>
      <c r="G100" s="633">
        <v>4.5</v>
      </c>
      <c r="H100" s="591">
        <f t="shared" si="12"/>
        <v>135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P100" s="36"/>
      <c r="AQ100" s="36"/>
      <c r="AR100" s="36"/>
      <c r="AS100" s="36"/>
      <c r="AT100" s="36"/>
      <c r="AU100" s="36"/>
    </row>
    <row r="101" spans="1:47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633">
        <v>3</v>
      </c>
      <c r="H101" s="591">
        <f t="shared" si="12"/>
        <v>90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74</v>
      </c>
      <c r="N101" s="250"/>
      <c r="O101" s="1185"/>
      <c r="P101" s="1186"/>
      <c r="Q101" s="28"/>
      <c r="R101" s="1164"/>
      <c r="S101" s="1165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P101" s="36"/>
      <c r="AQ101" s="36"/>
      <c r="AR101" s="36"/>
      <c r="AS101" s="36"/>
      <c r="AT101" s="36"/>
      <c r="AU101" s="36"/>
    </row>
    <row r="102" spans="1:47" s="66" customFormat="1" ht="20.25" customHeight="1">
      <c r="A102" s="342" t="s">
        <v>342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P102" s="36"/>
      <c r="AQ102" s="36"/>
      <c r="AR102" s="36"/>
      <c r="AS102" s="36"/>
      <c r="AT102" s="36"/>
      <c r="AU102" s="36"/>
    </row>
    <row r="103" spans="1:47" s="66" customFormat="1" ht="20.25" customHeight="1">
      <c r="A103" s="256"/>
      <c r="B103" s="626" t="s">
        <v>365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P103" s="36"/>
      <c r="AQ103" s="36"/>
      <c r="AR103" s="36"/>
      <c r="AS103" s="36"/>
      <c r="AT103" s="36"/>
      <c r="AU103" s="36"/>
    </row>
    <row r="104" spans="1:47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241"/>
      <c r="P104" s="1242"/>
      <c r="Q104" s="333" t="s">
        <v>294</v>
      </c>
      <c r="R104" s="1224"/>
      <c r="S104" s="1225"/>
      <c r="T104" s="814"/>
      <c r="U104" s="815"/>
      <c r="AP104" s="36"/>
      <c r="AQ104" s="36"/>
      <c r="AR104" s="36"/>
      <c r="AS104" s="36"/>
      <c r="AT104" s="36"/>
      <c r="AU104" s="36"/>
    </row>
    <row r="105" spans="1:47" ht="18.75" customHeight="1">
      <c r="A105" s="342" t="s">
        <v>343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P105" s="967"/>
      <c r="AQ105" s="967"/>
      <c r="AR105" s="967"/>
      <c r="AS105" s="967"/>
      <c r="AT105" s="967"/>
      <c r="AU105" s="967"/>
    </row>
    <row r="106" spans="1:47" s="66" customFormat="1" ht="20.25" customHeight="1">
      <c r="A106" s="818"/>
      <c r="B106" s="819" t="s">
        <v>365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P106" s="36"/>
      <c r="AQ106" s="36"/>
      <c r="AR106" s="36"/>
      <c r="AS106" s="36"/>
      <c r="AT106" s="36"/>
      <c r="AU106" s="36"/>
    </row>
    <row r="107" spans="1:47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85"/>
      <c r="P107" s="1186"/>
      <c r="Q107" s="28" t="s">
        <v>88</v>
      </c>
      <c r="R107" s="1219"/>
      <c r="S107" s="1220"/>
      <c r="T107" s="28"/>
      <c r="U107" s="242"/>
      <c r="AP107" s="36"/>
      <c r="AQ107" s="36"/>
      <c r="AR107" s="36"/>
      <c r="AS107" s="36"/>
      <c r="AT107" s="36"/>
      <c r="AU107" s="36"/>
    </row>
    <row r="108" spans="1:47" s="66" customFormat="1" ht="18.75" customHeight="1" thickBot="1">
      <c r="A108" s="1329" t="s">
        <v>72</v>
      </c>
      <c r="B108" s="1330"/>
      <c r="C108" s="794"/>
      <c r="D108" s="90"/>
      <c r="E108" s="90"/>
      <c r="F108" s="795"/>
      <c r="G108" s="834">
        <f>G67+G66+G70+G73+G77+G80+G83+G86+G87+G91+G92+G95+G98+G101+G104+G107</f>
        <v>45</v>
      </c>
      <c r="H108" s="291">
        <f>H67+H66+H70+H73+H77+H80+H83+H86+H87+H91+H92+H95+H98+H101+H104+H107</f>
        <v>1350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1176</v>
      </c>
      <c r="N108" s="835" t="s">
        <v>91</v>
      </c>
      <c r="O108" s="1222"/>
      <c r="P108" s="1223"/>
      <c r="Q108" s="836" t="s">
        <v>423</v>
      </c>
      <c r="R108" s="1222" t="s">
        <v>220</v>
      </c>
      <c r="S108" s="1223"/>
      <c r="T108" s="836" t="s">
        <v>402</v>
      </c>
      <c r="U108" s="836" t="s">
        <v>380</v>
      </c>
      <c r="V108" s="66">
        <f>30*G108</f>
        <v>1350</v>
      </c>
      <c r="W108" s="66">
        <v>6</v>
      </c>
      <c r="AP108" s="36"/>
      <c r="AQ108" s="36"/>
      <c r="AR108" s="36"/>
      <c r="AS108" s="36"/>
      <c r="AT108" s="36"/>
      <c r="AU108" s="36"/>
    </row>
    <row r="109" spans="1:47" s="66" customFormat="1" ht="19.5" thickBot="1">
      <c r="A109" s="1327" t="s">
        <v>369</v>
      </c>
      <c r="B109" s="1328"/>
      <c r="C109" s="837"/>
      <c r="D109" s="207"/>
      <c r="E109" s="207"/>
      <c r="F109" s="838"/>
      <c r="G109" s="839">
        <f>G65+G69+G72+G74+G76+G79+G82+G85+G89+G94+G100+G97+G103+G106</f>
        <v>33.5</v>
      </c>
      <c r="H109" s="840">
        <f>H65+H69+H72+H74+H76+H79+H82+H85+H89+H94+H100+H97+H103+H106</f>
        <v>930</v>
      </c>
      <c r="I109" s="715"/>
      <c r="J109" s="93"/>
      <c r="K109" s="93"/>
      <c r="L109" s="93"/>
      <c r="M109" s="263"/>
      <c r="N109" s="291"/>
      <c r="O109" s="1243"/>
      <c r="P109" s="1244"/>
      <c r="Q109" s="210"/>
      <c r="R109" s="1243"/>
      <c r="S109" s="1244"/>
      <c r="T109" s="211"/>
      <c r="U109" s="841"/>
      <c r="V109" s="66">
        <f>30*G109</f>
        <v>1005</v>
      </c>
      <c r="W109" s="66">
        <v>4</v>
      </c>
      <c r="AP109" s="36"/>
      <c r="AQ109" s="36"/>
      <c r="AR109" s="36"/>
      <c r="AS109" s="36"/>
      <c r="AT109" s="36"/>
      <c r="AU109" s="36"/>
    </row>
    <row r="110" spans="1:47" s="66" customFormat="1" ht="19.5" customHeight="1" thickBot="1">
      <c r="A110" s="1215" t="s">
        <v>26</v>
      </c>
      <c r="B110" s="1331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395</v>
      </c>
      <c r="O110" s="1248" t="s">
        <v>376</v>
      </c>
      <c r="P110" s="1249"/>
      <c r="Q110" s="836" t="s">
        <v>423</v>
      </c>
      <c r="R110" s="1222" t="s">
        <v>220</v>
      </c>
      <c r="S110" s="1223"/>
      <c r="T110" s="58" t="s">
        <v>403</v>
      </c>
      <c r="U110" s="836" t="s">
        <v>404</v>
      </c>
      <c r="V110" s="66">
        <f>30*G110</f>
        <v>2355</v>
      </c>
      <c r="W110" s="66">
        <v>44</v>
      </c>
      <c r="X110" s="66">
        <v>24</v>
      </c>
      <c r="AP110" s="36"/>
      <c r="AQ110" s="36"/>
      <c r="AR110" s="36"/>
      <c r="AS110" s="36"/>
      <c r="AT110" s="36"/>
      <c r="AU110" s="36"/>
    </row>
    <row r="111" spans="1:47" s="114" customFormat="1" ht="19.5" customHeight="1" thickBot="1">
      <c r="A111" s="1203" t="s">
        <v>296</v>
      </c>
      <c r="B111" s="1204"/>
      <c r="C111" s="1204"/>
      <c r="D111" s="1204"/>
      <c r="E111" s="1204"/>
      <c r="F111" s="1204"/>
      <c r="G111" s="1204"/>
      <c r="H111" s="1204"/>
      <c r="I111" s="1204"/>
      <c r="J111" s="1204"/>
      <c r="K111" s="1204"/>
      <c r="L111" s="1204"/>
      <c r="M111" s="1204"/>
      <c r="N111" s="1204"/>
      <c r="O111" s="1204"/>
      <c r="P111" s="1204"/>
      <c r="Q111" s="1204"/>
      <c r="R111" s="1204"/>
      <c r="S111" s="1204"/>
      <c r="T111" s="1204"/>
      <c r="U111" s="1204"/>
      <c r="V111" s="113"/>
      <c r="W111" s="113"/>
      <c r="X111" s="113"/>
      <c r="AP111" s="968"/>
      <c r="AQ111" s="968"/>
      <c r="AR111" s="968"/>
      <c r="AS111" s="968"/>
      <c r="AT111" s="968"/>
      <c r="AU111" s="968"/>
    </row>
    <row r="112" spans="1:47" s="114" customFormat="1" ht="19.5" customHeight="1">
      <c r="A112" s="255" t="s">
        <v>142</v>
      </c>
      <c r="B112" s="845" t="s">
        <v>371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356"/>
      <c r="P112" s="1357"/>
      <c r="Q112" s="852"/>
      <c r="R112" s="1252"/>
      <c r="S112" s="1253"/>
      <c r="T112" s="855"/>
      <c r="U112" s="856"/>
      <c r="V112" s="113"/>
      <c r="W112" s="113"/>
      <c r="X112" s="113"/>
      <c r="AP112" s="968"/>
      <c r="AQ112" s="968"/>
      <c r="AR112" s="968"/>
      <c r="AS112" s="968"/>
      <c r="AT112" s="968"/>
      <c r="AU112" s="968"/>
    </row>
    <row r="113" spans="1:47" s="114" customFormat="1" ht="19.5" customHeight="1">
      <c r="A113" s="256" t="s">
        <v>143</v>
      </c>
      <c r="B113" s="589" t="s">
        <v>372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358"/>
      <c r="P113" s="1359"/>
      <c r="Q113" s="564"/>
      <c r="R113" s="1232"/>
      <c r="S113" s="1233"/>
      <c r="T113" s="566"/>
      <c r="U113" s="865"/>
      <c r="V113" s="113"/>
      <c r="W113" s="113"/>
      <c r="X113" s="113"/>
      <c r="AP113" s="968"/>
      <c r="AQ113" s="968"/>
      <c r="AR113" s="968"/>
      <c r="AS113" s="968"/>
      <c r="AT113" s="968"/>
      <c r="AU113" s="968"/>
    </row>
    <row r="114" spans="1:47" s="114" customFormat="1" ht="27" customHeight="1">
      <c r="A114" s="256" t="s">
        <v>146</v>
      </c>
      <c r="B114" s="589" t="s">
        <v>373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P114" s="968"/>
      <c r="AQ114" s="968"/>
      <c r="AR114" s="968"/>
      <c r="AS114" s="968"/>
      <c r="AT114" s="968"/>
      <c r="AU114" s="968"/>
    </row>
    <row r="115" spans="1:47" s="114" customFormat="1" ht="19.5" customHeight="1">
      <c r="A115" s="256" t="s">
        <v>148</v>
      </c>
      <c r="B115" s="589" t="s">
        <v>314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54" t="s">
        <v>326</v>
      </c>
      <c r="J115" s="1360"/>
      <c r="K115" s="1360"/>
      <c r="L115" s="1360"/>
      <c r="M115" s="1360"/>
      <c r="N115" s="866"/>
      <c r="O115" s="1254"/>
      <c r="P115" s="1255"/>
      <c r="Q115" s="867"/>
      <c r="R115" s="1254"/>
      <c r="S115" s="1255"/>
      <c r="T115" s="867"/>
      <c r="U115" s="868"/>
      <c r="V115" s="113"/>
      <c r="W115" s="113"/>
      <c r="X115" s="113"/>
      <c r="AP115" s="968"/>
      <c r="AQ115" s="968"/>
      <c r="AR115" s="968"/>
      <c r="AS115" s="968"/>
      <c r="AT115" s="968"/>
      <c r="AU115" s="968"/>
    </row>
    <row r="116" spans="1:47" s="114" customFormat="1" ht="19.5" customHeight="1" thickBot="1">
      <c r="A116" s="1217" t="s">
        <v>297</v>
      </c>
      <c r="B116" s="1218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273"/>
      <c r="P116" s="1274"/>
      <c r="Q116" s="875"/>
      <c r="R116" s="1394"/>
      <c r="S116" s="1395"/>
      <c r="T116" s="878"/>
      <c r="U116" s="879"/>
      <c r="V116" s="113"/>
      <c r="W116" s="113"/>
      <c r="X116" s="113"/>
      <c r="AP116" s="968"/>
      <c r="AQ116" s="968"/>
      <c r="AR116" s="968"/>
      <c r="AS116" s="968"/>
      <c r="AT116" s="968"/>
      <c r="AU116" s="968"/>
    </row>
    <row r="117" spans="1:47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P117" s="968"/>
      <c r="AQ117" s="968"/>
      <c r="AR117" s="968"/>
      <c r="AS117" s="968"/>
      <c r="AT117" s="968"/>
      <c r="AU117" s="968"/>
    </row>
    <row r="118" spans="1:47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P118" s="968"/>
      <c r="AQ118" s="968"/>
      <c r="AR118" s="968"/>
      <c r="AS118" s="968"/>
      <c r="AT118" s="968"/>
      <c r="AU118" s="968"/>
    </row>
    <row r="119" spans="1:47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P119" s="968"/>
      <c r="AQ119" s="968"/>
      <c r="AR119" s="968"/>
      <c r="AS119" s="968"/>
      <c r="AT119" s="968"/>
      <c r="AU119" s="968"/>
    </row>
    <row r="120" spans="1:47" s="66" customFormat="1" ht="16.5" customHeight="1" thickBot="1">
      <c r="A120" s="1203" t="s">
        <v>344</v>
      </c>
      <c r="B120" s="1204"/>
      <c r="C120" s="1204"/>
      <c r="D120" s="1204"/>
      <c r="E120" s="1204"/>
      <c r="F120" s="1204"/>
      <c r="G120" s="1204"/>
      <c r="H120" s="1204"/>
      <c r="I120" s="1204"/>
      <c r="J120" s="1204"/>
      <c r="K120" s="1204"/>
      <c r="L120" s="1204"/>
      <c r="M120" s="1204"/>
      <c r="N120" s="1311"/>
      <c r="O120" s="1311"/>
      <c r="P120" s="1311"/>
      <c r="Q120" s="1311"/>
      <c r="R120" s="1311"/>
      <c r="S120" s="1311"/>
      <c r="T120" s="1311"/>
      <c r="U120" s="1311"/>
      <c r="W120" s="66">
        <v>58.5</v>
      </c>
      <c r="AP120" s="36"/>
      <c r="AQ120" s="36"/>
      <c r="AR120" s="36"/>
      <c r="AS120" s="36"/>
      <c r="AT120" s="36"/>
      <c r="AU120" s="36"/>
    </row>
    <row r="121" spans="1:47" s="31" customFormat="1" ht="19.5" thickBot="1">
      <c r="A121" s="255" t="s">
        <v>299</v>
      </c>
      <c r="B121" s="880" t="s">
        <v>330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192" t="s">
        <v>375</v>
      </c>
      <c r="J121" s="1361"/>
      <c r="K121" s="1361"/>
      <c r="L121" s="1361"/>
      <c r="M121" s="1361"/>
      <c r="N121" s="885"/>
      <c r="O121" s="1275"/>
      <c r="P121" s="1275"/>
      <c r="Q121" s="886"/>
      <c r="R121" s="1275"/>
      <c r="S121" s="1275"/>
      <c r="T121" s="886"/>
      <c r="U121" s="887"/>
      <c r="W121" s="31">
        <v>56</v>
      </c>
      <c r="AP121" s="578"/>
      <c r="AQ121" s="578"/>
      <c r="AR121" s="578"/>
      <c r="AS121" s="578"/>
      <c r="AT121" s="578"/>
      <c r="AU121" s="578"/>
    </row>
    <row r="122" spans="1:47" s="66" customFormat="1" ht="19.5" customHeight="1" thickBot="1">
      <c r="A122" s="1372" t="s">
        <v>298</v>
      </c>
      <c r="B122" s="1373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194"/>
      <c r="P122" s="1194"/>
      <c r="Q122" s="40"/>
      <c r="R122" s="1221"/>
      <c r="S122" s="1221"/>
      <c r="T122" s="32"/>
      <c r="U122" s="251"/>
      <c r="W122" s="66">
        <v>56</v>
      </c>
      <c r="AP122" s="36"/>
      <c r="AQ122" s="36"/>
      <c r="AR122" s="36"/>
      <c r="AS122" s="36"/>
      <c r="AT122" s="36"/>
      <c r="AU122" s="36"/>
    </row>
    <row r="123" spans="1:47" s="114" customFormat="1" ht="19.5" customHeight="1" thickBot="1">
      <c r="A123" s="1332" t="s">
        <v>295</v>
      </c>
      <c r="B123" s="1333"/>
      <c r="C123" s="890"/>
      <c r="D123" s="216"/>
      <c r="E123" s="216"/>
      <c r="F123" s="215"/>
      <c r="G123" s="891">
        <f>G60+G110</f>
        <v>171</v>
      </c>
      <c r="H123" s="711">
        <f>H60+H110</f>
        <v>3885</v>
      </c>
      <c r="I123" s="892"/>
      <c r="J123" s="892"/>
      <c r="K123" s="892"/>
      <c r="L123" s="892"/>
      <c r="M123" s="711"/>
      <c r="N123" s="893"/>
      <c r="O123" s="1238"/>
      <c r="P123" s="1238"/>
      <c r="Q123" s="894"/>
      <c r="R123" s="1393"/>
      <c r="S123" s="1393"/>
      <c r="T123" s="566"/>
      <c r="U123" s="865"/>
      <c r="V123" s="66">
        <f>30*G123</f>
        <v>5130</v>
      </c>
      <c r="W123" s="113">
        <v>16</v>
      </c>
      <c r="X123" s="113">
        <v>8</v>
      </c>
      <c r="AP123" s="968"/>
      <c r="AQ123" s="968"/>
      <c r="AR123" s="968"/>
      <c r="AS123" s="968"/>
      <c r="AT123" s="968"/>
      <c r="AU123" s="968"/>
    </row>
    <row r="124" spans="1:47" s="114" customFormat="1" ht="19.5" thickBot="1">
      <c r="A124" s="1352" t="s">
        <v>365</v>
      </c>
      <c r="B124" s="1353"/>
      <c r="C124" s="890"/>
      <c r="D124" s="216"/>
      <c r="E124" s="216"/>
      <c r="F124" s="215"/>
      <c r="G124" s="891">
        <f>G59+G109+G112+G113+G114</f>
        <v>120</v>
      </c>
      <c r="H124" s="711">
        <f>H59+H109</f>
        <v>1980</v>
      </c>
      <c r="I124" s="892"/>
      <c r="J124" s="892"/>
      <c r="K124" s="892"/>
      <c r="L124" s="892"/>
      <c r="M124" s="711"/>
      <c r="N124" s="861"/>
      <c r="O124" s="1396"/>
      <c r="P124" s="1396"/>
      <c r="Q124" s="564"/>
      <c r="R124" s="1392"/>
      <c r="S124" s="1392"/>
      <c r="T124" s="566"/>
      <c r="U124" s="865"/>
      <c r="V124" s="66">
        <f>30*G124</f>
        <v>3600</v>
      </c>
      <c r="W124" s="113"/>
      <c r="X124" s="113"/>
      <c r="AP124" s="968"/>
      <c r="AQ124" s="968"/>
      <c r="AR124" s="968"/>
      <c r="AS124" s="968"/>
      <c r="AT124" s="968"/>
      <c r="AU124" s="968"/>
    </row>
    <row r="125" spans="1:47" s="114" customFormat="1" ht="19.5" thickBot="1">
      <c r="A125" s="1364" t="s">
        <v>79</v>
      </c>
      <c r="B125" s="1365"/>
      <c r="C125" s="895"/>
      <c r="D125" s="218"/>
      <c r="E125" s="218"/>
      <c r="F125" s="217"/>
      <c r="G125" s="896">
        <f>G58+G108+G122+G115</f>
        <v>90</v>
      </c>
      <c r="H125" s="897">
        <f>H58+H108</f>
        <v>1905</v>
      </c>
      <c r="I125" s="897">
        <f>I58+I108</f>
        <v>270</v>
      </c>
      <c r="J125" s="897"/>
      <c r="K125" s="897"/>
      <c r="L125" s="897"/>
      <c r="M125" s="897">
        <f>M58+M108</f>
        <v>1665</v>
      </c>
      <c r="N125" s="877"/>
      <c r="O125" s="1397"/>
      <c r="P125" s="1397"/>
      <c r="Q125" s="875"/>
      <c r="R125" s="1245"/>
      <c r="S125" s="1245"/>
      <c r="T125" s="878"/>
      <c r="U125" s="879"/>
      <c r="V125" s="66">
        <f>30*G125</f>
        <v>2700</v>
      </c>
      <c r="W125" s="113"/>
      <c r="X125" s="113"/>
      <c r="AP125" s="968"/>
      <c r="AQ125" s="968"/>
      <c r="AR125" s="968"/>
      <c r="AS125" s="968"/>
      <c r="AT125" s="968"/>
      <c r="AU125" s="968"/>
    </row>
    <row r="126" spans="1:47" s="114" customFormat="1" ht="22.5" customHeight="1" thickBot="1">
      <c r="A126" s="1324" t="s">
        <v>175</v>
      </c>
      <c r="B126" s="1325"/>
      <c r="C126" s="1325"/>
      <c r="D126" s="1325"/>
      <c r="E126" s="1325"/>
      <c r="F126" s="1325"/>
      <c r="G126" s="1325"/>
      <c r="H126" s="1325"/>
      <c r="I126" s="1325"/>
      <c r="J126" s="1325"/>
      <c r="K126" s="1325"/>
      <c r="L126" s="1325"/>
      <c r="M126" s="1325"/>
      <c r="N126" s="1326"/>
      <c r="O126" s="1326"/>
      <c r="P126" s="1326"/>
      <c r="Q126" s="1326"/>
      <c r="R126" s="1326"/>
      <c r="S126" s="1326"/>
      <c r="T126" s="1326"/>
      <c r="U126" s="1326"/>
      <c r="V126" s="113"/>
      <c r="W126" s="113"/>
      <c r="X126" s="113"/>
      <c r="AP126" s="968"/>
      <c r="AQ126" s="968"/>
      <c r="AR126" s="968"/>
      <c r="AS126" s="968"/>
      <c r="AT126" s="968"/>
      <c r="AU126" s="968"/>
    </row>
    <row r="127" spans="1:47" s="22" customFormat="1" ht="22.5" customHeight="1" hidden="1" thickBot="1">
      <c r="A127" s="1320" t="s">
        <v>374</v>
      </c>
      <c r="B127" s="1321"/>
      <c r="C127" s="1321"/>
      <c r="D127" s="1321"/>
      <c r="E127" s="1321"/>
      <c r="F127" s="1321"/>
      <c r="G127" s="1321"/>
      <c r="H127" s="1321"/>
      <c r="I127" s="1321"/>
      <c r="J127" s="1321"/>
      <c r="K127" s="1321"/>
      <c r="L127" s="1321"/>
      <c r="M127" s="1321"/>
      <c r="N127" s="1321"/>
      <c r="O127" s="1321"/>
      <c r="P127" s="1321"/>
      <c r="Q127" s="1321"/>
      <c r="R127" s="1321"/>
      <c r="S127" s="1321"/>
      <c r="T127" s="1321"/>
      <c r="U127" s="1321"/>
      <c r="V127" s="19" t="e">
        <f>G110+G60+#REF!</f>
        <v>#REF!</v>
      </c>
      <c r="W127" s="20"/>
      <c r="X127" s="1319"/>
      <c r="Y127" s="1319"/>
      <c r="Z127" s="1319"/>
      <c r="AA127" s="1319"/>
      <c r="AB127" s="1319"/>
      <c r="AC127" s="1319"/>
      <c r="AD127" s="1319"/>
      <c r="AE127" s="1319"/>
      <c r="AF127" s="1319"/>
      <c r="AG127" s="1319"/>
      <c r="AP127" s="969"/>
      <c r="AQ127" s="969"/>
      <c r="AR127" s="969"/>
      <c r="AS127" s="969"/>
      <c r="AT127" s="969"/>
      <c r="AU127" s="969"/>
    </row>
    <row r="128" spans="1:47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246"/>
      <c r="P128" s="1247"/>
      <c r="Q128" s="377"/>
      <c r="R128" s="1246"/>
      <c r="S128" s="1247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P128" s="969"/>
      <c r="AQ128" s="969"/>
      <c r="AR128" s="969"/>
      <c r="AS128" s="969"/>
      <c r="AT128" s="969"/>
      <c r="AU128" s="969"/>
    </row>
    <row r="129" spans="1:47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228"/>
      <c r="P129" s="1229"/>
      <c r="Q129" s="371"/>
      <c r="R129" s="1228"/>
      <c r="S129" s="1229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P129" s="969"/>
      <c r="AQ129" s="969"/>
      <c r="AR129" s="969"/>
      <c r="AS129" s="969"/>
      <c r="AT129" s="969"/>
      <c r="AU129" s="969"/>
    </row>
    <row r="130" spans="1:47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228"/>
      <c r="P130" s="1229"/>
      <c r="Q130" s="371"/>
      <c r="R130" s="1228"/>
      <c r="S130" s="1229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P130" s="969"/>
      <c r="AQ130" s="969"/>
      <c r="AR130" s="969"/>
      <c r="AS130" s="969"/>
      <c r="AT130" s="969"/>
      <c r="AU130" s="969"/>
    </row>
    <row r="131" spans="1:47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228"/>
      <c r="P131" s="1229"/>
      <c r="Q131" s="387"/>
      <c r="R131" s="1228"/>
      <c r="S131" s="1229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P131" s="969"/>
      <c r="AQ131" s="969"/>
      <c r="AR131" s="969"/>
      <c r="AS131" s="969"/>
      <c r="AT131" s="969"/>
      <c r="AU131" s="969"/>
    </row>
    <row r="132" spans="1:47" s="22" customFormat="1" ht="17.25" customHeight="1" hidden="1" thickBot="1">
      <c r="A132" s="1374"/>
      <c r="B132" s="1196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230"/>
      <c r="P132" s="1231"/>
      <c r="Q132" s="328"/>
      <c r="R132" s="1230"/>
      <c r="S132" s="1231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P132" s="969"/>
      <c r="AQ132" s="969"/>
      <c r="AR132" s="969"/>
      <c r="AS132" s="969"/>
      <c r="AT132" s="969"/>
      <c r="AU132" s="969"/>
    </row>
    <row r="133" spans="1:47" s="22" customFormat="1" ht="18" customHeight="1" thickBot="1">
      <c r="A133" s="1362" t="s">
        <v>277</v>
      </c>
      <c r="B133" s="1363"/>
      <c r="C133" s="1363"/>
      <c r="D133" s="1363"/>
      <c r="E133" s="1363"/>
      <c r="F133" s="1363"/>
      <c r="G133" s="1363"/>
      <c r="H133" s="1363"/>
      <c r="I133" s="1363"/>
      <c r="J133" s="1363"/>
      <c r="K133" s="1363"/>
      <c r="L133" s="1363"/>
      <c r="M133" s="1363"/>
      <c r="N133" s="1363"/>
      <c r="O133" s="1363"/>
      <c r="P133" s="1363"/>
      <c r="Q133" s="1363"/>
      <c r="R133" s="1363"/>
      <c r="S133" s="1363"/>
      <c r="T133" s="1363"/>
      <c r="U133" s="1389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P133" s="969"/>
      <c r="AQ133" s="969"/>
      <c r="AR133" s="969"/>
      <c r="AS133" s="969"/>
      <c r="AT133" s="969"/>
      <c r="AU133" s="969"/>
    </row>
    <row r="134" spans="1:47" s="66" customFormat="1" ht="18.75" customHeight="1">
      <c r="A134" s="1375" t="s">
        <v>363</v>
      </c>
      <c r="B134" s="1376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236" t="s">
        <v>94</v>
      </c>
      <c r="P134" s="1237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P134" s="36"/>
      <c r="AQ134" s="36"/>
      <c r="AR134" s="36"/>
      <c r="AS134" s="36"/>
      <c r="AT134" s="36"/>
      <c r="AU134" s="36"/>
    </row>
    <row r="135" spans="1:47" s="66" customFormat="1" ht="19.5" thickBot="1">
      <c r="A135" s="1213" t="s">
        <v>377</v>
      </c>
      <c r="B135" s="1214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162"/>
      <c r="P135" s="1163"/>
      <c r="Q135" s="533"/>
      <c r="R135" s="1250" t="s">
        <v>87</v>
      </c>
      <c r="S135" s="1251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  <c r="AP135" s="36"/>
      <c r="AQ135" s="36"/>
      <c r="AR135" s="36"/>
      <c r="AS135" s="36"/>
      <c r="AT135" s="36"/>
      <c r="AU135" s="36"/>
    </row>
    <row r="136" spans="1:47" s="66" customFormat="1" ht="19.5" customHeight="1" thickBot="1">
      <c r="A136" s="1215" t="s">
        <v>352</v>
      </c>
      <c r="B136" s="1216"/>
      <c r="C136" s="908"/>
      <c r="D136" s="90"/>
      <c r="E136" s="90"/>
      <c r="F136" s="909"/>
      <c r="G136" s="796">
        <f>G134+G135</f>
        <v>7</v>
      </c>
      <c r="H136" s="834">
        <f aca="true" t="shared" si="13" ref="H136:M136">H134+H135</f>
        <v>210</v>
      </c>
      <c r="I136" s="92">
        <f t="shared" si="13"/>
        <v>12</v>
      </c>
      <c r="J136" s="92"/>
      <c r="K136" s="92"/>
      <c r="L136" s="92"/>
      <c r="M136" s="910">
        <f t="shared" si="13"/>
        <v>198</v>
      </c>
      <c r="N136" s="58"/>
      <c r="O136" s="1195" t="s">
        <v>94</v>
      </c>
      <c r="P136" s="1196"/>
      <c r="Q136" s="911"/>
      <c r="R136" s="1390" t="s">
        <v>87</v>
      </c>
      <c r="S136" s="1391"/>
      <c r="T136" s="58"/>
      <c r="U136" s="797"/>
      <c r="AP136" s="36"/>
      <c r="AQ136" s="36"/>
      <c r="AR136" s="36"/>
      <c r="AS136" s="36"/>
      <c r="AT136" s="36"/>
      <c r="AU136" s="36"/>
    </row>
    <row r="137" spans="1:47" s="66" customFormat="1" ht="19.5" customHeight="1">
      <c r="A137" s="392" t="s">
        <v>301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4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15" ref="M137:M148">H137-I137</f>
        <v>112</v>
      </c>
      <c r="N137" s="917"/>
      <c r="O137" s="1219" t="s">
        <v>94</v>
      </c>
      <c r="P137" s="1220"/>
      <c r="Q137" s="918"/>
      <c r="R137" s="1226"/>
      <c r="S137" s="1227"/>
      <c r="T137" s="41"/>
      <c r="U137" s="919"/>
      <c r="AP137" s="36"/>
      <c r="AQ137" s="36"/>
      <c r="AR137" s="36"/>
      <c r="AS137" s="36"/>
      <c r="AT137" s="36"/>
      <c r="AU137" s="36"/>
    </row>
    <row r="138" spans="1:47" s="66" customFormat="1" ht="19.5" customHeight="1">
      <c r="A138" s="392" t="s">
        <v>302</v>
      </c>
      <c r="B138" s="626" t="s">
        <v>413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219" t="s">
        <v>94</v>
      </c>
      <c r="P138" s="1220"/>
      <c r="Q138" s="918"/>
      <c r="R138" s="712"/>
      <c r="S138" s="713"/>
      <c r="T138" s="41"/>
      <c r="U138" s="919"/>
      <c r="AP138" s="36"/>
      <c r="AQ138" s="36"/>
      <c r="AR138" s="36"/>
      <c r="AS138" s="36"/>
      <c r="AT138" s="36"/>
      <c r="AU138" s="36"/>
    </row>
    <row r="139" spans="1:47" s="66" customFormat="1" ht="18.75">
      <c r="A139" s="392" t="s">
        <v>303</v>
      </c>
      <c r="B139" s="626" t="s">
        <v>331</v>
      </c>
      <c r="C139" s="912"/>
      <c r="D139" s="130">
        <v>2</v>
      </c>
      <c r="E139" s="130"/>
      <c r="F139" s="913"/>
      <c r="G139" s="914">
        <v>4</v>
      </c>
      <c r="H139" s="906">
        <f t="shared" si="14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15"/>
        <v>112</v>
      </c>
      <c r="N139" s="917"/>
      <c r="O139" s="1219" t="s">
        <v>94</v>
      </c>
      <c r="P139" s="1220"/>
      <c r="Q139" s="918"/>
      <c r="R139" s="1226"/>
      <c r="S139" s="1227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SUMIF($V$23:$V$197,1,$G$23:$G$197)</f>
        <v>20</v>
      </c>
      <c r="AP139" s="36"/>
      <c r="AQ139" s="36"/>
      <c r="AR139" s="36"/>
      <c r="AS139" s="36"/>
      <c r="AT139" s="36"/>
      <c r="AU139" s="36"/>
    </row>
    <row r="140" spans="1:47" s="66" customFormat="1" ht="18.75">
      <c r="A140" s="392"/>
      <c r="B140" s="920" t="s">
        <v>348</v>
      </c>
      <c r="C140" s="912"/>
      <c r="D140" s="130">
        <v>2</v>
      </c>
      <c r="E140" s="130"/>
      <c r="F140" s="913"/>
      <c r="G140" s="914">
        <v>4</v>
      </c>
      <c r="H140" s="906">
        <f t="shared" si="14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15"/>
        <v>112</v>
      </c>
      <c r="N140" s="917"/>
      <c r="O140" s="1219" t="s">
        <v>94</v>
      </c>
      <c r="P140" s="1220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P140" s="36"/>
      <c r="AQ140" s="36"/>
      <c r="AR140" s="36"/>
      <c r="AS140" s="36"/>
      <c r="AT140" s="36"/>
      <c r="AU140" s="36"/>
    </row>
    <row r="141" spans="1:47" s="66" customFormat="1" ht="18" customHeight="1">
      <c r="A141" s="256" t="s">
        <v>304</v>
      </c>
      <c r="B141" s="630" t="s">
        <v>349</v>
      </c>
      <c r="C141" s="905"/>
      <c r="D141" s="152">
        <v>4</v>
      </c>
      <c r="E141" s="63"/>
      <c r="F141" s="628"/>
      <c r="G141" s="768">
        <v>3</v>
      </c>
      <c r="H141" s="923">
        <f t="shared" si="14"/>
        <v>90</v>
      </c>
      <c r="I141" s="95">
        <v>4</v>
      </c>
      <c r="J141" s="40" t="s">
        <v>87</v>
      </c>
      <c r="K141" s="40"/>
      <c r="L141" s="40"/>
      <c r="M141" s="276">
        <f t="shared" si="15"/>
        <v>86</v>
      </c>
      <c r="N141" s="706"/>
      <c r="O141" s="1162"/>
      <c r="P141" s="1163"/>
      <c r="Q141" s="533"/>
      <c r="R141" s="1172" t="s">
        <v>87</v>
      </c>
      <c r="S141" s="1173"/>
      <c r="T141" s="32"/>
      <c r="U141" s="251"/>
      <c r="V141" s="66">
        <v>3</v>
      </c>
      <c r="AP141" s="36"/>
      <c r="AQ141" s="36"/>
      <c r="AR141" s="36"/>
      <c r="AS141" s="36"/>
      <c r="AT141" s="36"/>
      <c r="AU141" s="36"/>
    </row>
    <row r="142" spans="1:47" s="66" customFormat="1" ht="18" customHeight="1">
      <c r="A142" s="256" t="s">
        <v>305</v>
      </c>
      <c r="B142" s="630" t="s">
        <v>409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162"/>
      <c r="P142" s="1163"/>
      <c r="Q142" s="533"/>
      <c r="R142" s="1172" t="s">
        <v>87</v>
      </c>
      <c r="S142" s="1173"/>
      <c r="T142" s="32"/>
      <c r="U142" s="251"/>
      <c r="AP142" s="36"/>
      <c r="AQ142" s="36"/>
      <c r="AR142" s="36"/>
      <c r="AS142" s="36"/>
      <c r="AT142" s="36"/>
      <c r="AU142" s="36"/>
    </row>
    <row r="143" spans="1:47" s="66" customFormat="1" ht="18" customHeight="1">
      <c r="A143" s="256" t="s">
        <v>306</v>
      </c>
      <c r="B143" s="631" t="s">
        <v>350</v>
      </c>
      <c r="C143" s="905"/>
      <c r="D143" s="152">
        <v>4</v>
      </c>
      <c r="E143" s="63"/>
      <c r="F143" s="628"/>
      <c r="G143" s="768">
        <v>3</v>
      </c>
      <c r="H143" s="923">
        <f t="shared" si="14"/>
        <v>90</v>
      </c>
      <c r="I143" s="95">
        <v>4</v>
      </c>
      <c r="J143" s="40" t="s">
        <v>87</v>
      </c>
      <c r="K143" s="40"/>
      <c r="L143" s="40"/>
      <c r="M143" s="276">
        <f t="shared" si="15"/>
        <v>86</v>
      </c>
      <c r="N143" s="706"/>
      <c r="O143" s="1162"/>
      <c r="P143" s="1163"/>
      <c r="Q143" s="533"/>
      <c r="R143" s="1172" t="s">
        <v>87</v>
      </c>
      <c r="S143" s="1173"/>
      <c r="T143" s="32"/>
      <c r="U143" s="251"/>
      <c r="V143" s="66">
        <v>3</v>
      </c>
      <c r="AP143" s="36"/>
      <c r="AQ143" s="36"/>
      <c r="AR143" s="36"/>
      <c r="AS143" s="36"/>
      <c r="AT143" s="36"/>
      <c r="AU143" s="36"/>
    </row>
    <row r="144" spans="1:47" s="66" customFormat="1" ht="18" customHeight="1">
      <c r="A144" s="256" t="s">
        <v>307</v>
      </c>
      <c r="B144" s="631" t="s">
        <v>398</v>
      </c>
      <c r="C144" s="905"/>
      <c r="D144" s="152">
        <v>4</v>
      </c>
      <c r="E144" s="63"/>
      <c r="F144" s="628"/>
      <c r="G144" s="768">
        <v>3</v>
      </c>
      <c r="H144" s="923">
        <f t="shared" si="14"/>
        <v>90</v>
      </c>
      <c r="I144" s="95">
        <v>4</v>
      </c>
      <c r="J144" s="40" t="s">
        <v>87</v>
      </c>
      <c r="K144" s="40"/>
      <c r="L144" s="40"/>
      <c r="M144" s="276">
        <f t="shared" si="15"/>
        <v>86</v>
      </c>
      <c r="N144" s="706"/>
      <c r="O144" s="1162"/>
      <c r="P144" s="1163"/>
      <c r="Q144" s="533"/>
      <c r="R144" s="1172" t="s">
        <v>87</v>
      </c>
      <c r="S144" s="1173"/>
      <c r="T144" s="32"/>
      <c r="U144" s="251"/>
      <c r="V144" s="66">
        <v>3</v>
      </c>
      <c r="AP144" s="36"/>
      <c r="AQ144" s="36"/>
      <c r="AR144" s="36"/>
      <c r="AS144" s="36"/>
      <c r="AT144" s="36"/>
      <c r="AU144" s="36"/>
    </row>
    <row r="145" spans="1:47" s="66" customFormat="1" ht="18" customHeight="1">
      <c r="A145" s="256" t="s">
        <v>308</v>
      </c>
      <c r="B145" s="631" t="s">
        <v>399</v>
      </c>
      <c r="C145" s="924"/>
      <c r="D145" s="636">
        <v>4</v>
      </c>
      <c r="E145" s="772"/>
      <c r="F145" s="773"/>
      <c r="G145" s="925">
        <v>3</v>
      </c>
      <c r="H145" s="900">
        <f t="shared" si="14"/>
        <v>90</v>
      </c>
      <c r="I145" s="774">
        <v>4</v>
      </c>
      <c r="J145" s="775" t="s">
        <v>87</v>
      </c>
      <c r="K145" s="775"/>
      <c r="L145" s="775"/>
      <c r="M145" s="901">
        <f t="shared" si="15"/>
        <v>86</v>
      </c>
      <c r="N145" s="926"/>
      <c r="O145" s="1241"/>
      <c r="P145" s="1242"/>
      <c r="Q145" s="927"/>
      <c r="R145" s="1172" t="s">
        <v>87</v>
      </c>
      <c r="S145" s="1173"/>
      <c r="T145" s="779"/>
      <c r="U145" s="336"/>
      <c r="V145" s="66">
        <v>3</v>
      </c>
      <c r="AP145" s="36"/>
      <c r="AQ145" s="36"/>
      <c r="AR145" s="36"/>
      <c r="AS145" s="36"/>
      <c r="AT145" s="36"/>
      <c r="AU145" s="36"/>
    </row>
    <row r="146" spans="1:47" s="66" customFormat="1" ht="18.75">
      <c r="A146" s="256" t="s">
        <v>410</v>
      </c>
      <c r="B146" s="631" t="s">
        <v>351</v>
      </c>
      <c r="C146" s="924"/>
      <c r="D146" s="636">
        <v>4</v>
      </c>
      <c r="E146" s="63"/>
      <c r="F146" s="628"/>
      <c r="G146" s="642">
        <v>3</v>
      </c>
      <c r="H146" s="923">
        <f t="shared" si="14"/>
        <v>90</v>
      </c>
      <c r="I146" s="95">
        <v>4</v>
      </c>
      <c r="J146" s="40" t="s">
        <v>87</v>
      </c>
      <c r="K146" s="40"/>
      <c r="L146" s="40"/>
      <c r="M146" s="276">
        <f t="shared" si="15"/>
        <v>86</v>
      </c>
      <c r="N146" s="706"/>
      <c r="O146" s="1185"/>
      <c r="P146" s="1186"/>
      <c r="Q146" s="28"/>
      <c r="R146" s="1172" t="s">
        <v>87</v>
      </c>
      <c r="S146" s="1173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P146" s="36"/>
      <c r="AQ146" s="36"/>
      <c r="AR146" s="36"/>
      <c r="AS146" s="36"/>
      <c r="AT146" s="36"/>
      <c r="AU146" s="36"/>
    </row>
    <row r="147" spans="1:47" s="66" customFormat="1" ht="18" customHeight="1">
      <c r="A147" s="256" t="s">
        <v>414</v>
      </c>
      <c r="B147" s="632" t="s">
        <v>347</v>
      </c>
      <c r="C147" s="905"/>
      <c r="D147" s="152">
        <v>4</v>
      </c>
      <c r="E147" s="63"/>
      <c r="F147" s="628"/>
      <c r="G147" s="768">
        <v>3</v>
      </c>
      <c r="H147" s="923">
        <f t="shared" si="14"/>
        <v>90</v>
      </c>
      <c r="I147" s="95">
        <v>4</v>
      </c>
      <c r="J147" s="40" t="s">
        <v>87</v>
      </c>
      <c r="K147" s="40"/>
      <c r="L147" s="40"/>
      <c r="M147" s="276">
        <f t="shared" si="15"/>
        <v>86</v>
      </c>
      <c r="N147" s="706"/>
      <c r="O147" s="1162"/>
      <c r="P147" s="1163"/>
      <c r="Q147" s="533"/>
      <c r="R147" s="1172" t="s">
        <v>87</v>
      </c>
      <c r="S147" s="1173"/>
      <c r="T147" s="32"/>
      <c r="U147" s="251"/>
      <c r="V147" s="66">
        <v>3</v>
      </c>
      <c r="AP147" s="36"/>
      <c r="AQ147" s="36"/>
      <c r="AR147" s="36"/>
      <c r="AS147" s="36"/>
      <c r="AT147" s="36"/>
      <c r="AU147" s="36"/>
    </row>
    <row r="148" spans="1:47" s="66" customFormat="1" ht="18" customHeight="1" thickBot="1">
      <c r="A148" s="392"/>
      <c r="B148" s="928" t="s">
        <v>348</v>
      </c>
      <c r="C148" s="929"/>
      <c r="D148" s="930">
        <v>4</v>
      </c>
      <c r="E148" s="130"/>
      <c r="F148" s="913"/>
      <c r="G148" s="931">
        <v>3</v>
      </c>
      <c r="H148" s="602">
        <f t="shared" si="14"/>
        <v>90</v>
      </c>
      <c r="I148" s="932">
        <v>4</v>
      </c>
      <c r="J148" s="933" t="s">
        <v>87</v>
      </c>
      <c r="K148" s="933"/>
      <c r="L148" s="933"/>
      <c r="M148" s="934">
        <f t="shared" si="15"/>
        <v>86</v>
      </c>
      <c r="N148" s="935"/>
      <c r="O148" s="1234"/>
      <c r="P148" s="1235"/>
      <c r="Q148" s="936"/>
      <c r="R148" s="1172" t="s">
        <v>87</v>
      </c>
      <c r="S148" s="1173"/>
      <c r="T148" s="44"/>
      <c r="U148" s="290"/>
      <c r="AP148" s="36"/>
      <c r="AQ148" s="36"/>
      <c r="AR148" s="36"/>
      <c r="AS148" s="36"/>
      <c r="AT148" s="36"/>
      <c r="AU148" s="36"/>
    </row>
    <row r="149" spans="1:47" s="22" customFormat="1" ht="21.75" customHeight="1" thickBot="1">
      <c r="A149" s="1362" t="s">
        <v>278</v>
      </c>
      <c r="B149" s="1363"/>
      <c r="C149" s="1363"/>
      <c r="D149" s="1363"/>
      <c r="E149" s="1363"/>
      <c r="F149" s="1363"/>
      <c r="G149" s="1363"/>
      <c r="H149" s="1363"/>
      <c r="I149" s="1363"/>
      <c r="J149" s="1363"/>
      <c r="K149" s="1363"/>
      <c r="L149" s="1363"/>
      <c r="M149" s="1363"/>
      <c r="N149" s="1363"/>
      <c r="O149" s="1363"/>
      <c r="P149" s="1363"/>
      <c r="Q149" s="1363"/>
      <c r="R149" s="1363"/>
      <c r="S149" s="1363"/>
      <c r="T149" s="1363"/>
      <c r="U149" s="1389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P149" s="969"/>
      <c r="AQ149" s="969"/>
      <c r="AR149" s="969"/>
      <c r="AS149" s="969"/>
      <c r="AT149" s="969"/>
      <c r="AU149" s="969"/>
    </row>
    <row r="150" spans="1:47" s="22" customFormat="1" ht="21.75" customHeight="1">
      <c r="A150" s="1205" t="s">
        <v>353</v>
      </c>
      <c r="B150" s="1206"/>
      <c r="C150" s="635"/>
      <c r="D150" s="636">
        <v>2</v>
      </c>
      <c r="E150" s="636"/>
      <c r="F150" s="637"/>
      <c r="G150" s="638">
        <v>5.5</v>
      </c>
      <c r="H150" s="639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1164" t="s">
        <v>94</v>
      </c>
      <c r="P150" s="1165"/>
      <c r="Q150" s="28"/>
      <c r="R150" s="1164"/>
      <c r="S150" s="1165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P150" s="969"/>
      <c r="AQ150" s="969"/>
      <c r="AR150" s="969"/>
      <c r="AS150" s="969"/>
      <c r="AT150" s="969"/>
      <c r="AU150" s="969"/>
    </row>
    <row r="151" spans="1:47" s="22" customFormat="1" ht="21.75" customHeight="1">
      <c r="A151" s="1377" t="s">
        <v>354</v>
      </c>
      <c r="B151" s="1378"/>
      <c r="C151" s="640"/>
      <c r="D151" s="127">
        <v>3</v>
      </c>
      <c r="E151" s="127"/>
      <c r="F151" s="641"/>
      <c r="G151" s="642">
        <v>6</v>
      </c>
      <c r="H151" s="591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50"/>
      <c r="O151" s="1164"/>
      <c r="P151" s="1165"/>
      <c r="Q151" s="28" t="s">
        <v>94</v>
      </c>
      <c r="R151" s="1164"/>
      <c r="S151" s="1165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P151" s="969"/>
      <c r="AQ151" s="969"/>
      <c r="AR151" s="969"/>
      <c r="AS151" s="969"/>
      <c r="AT151" s="969"/>
      <c r="AU151" s="969"/>
    </row>
    <row r="152" spans="1:47" s="22" customFormat="1" ht="21.75" customHeight="1">
      <c r="A152" s="1377" t="s">
        <v>355</v>
      </c>
      <c r="B152" s="1378"/>
      <c r="C152" s="643"/>
      <c r="D152" s="152">
        <v>4</v>
      </c>
      <c r="E152" s="152"/>
      <c r="F152" s="621"/>
      <c r="G152" s="642">
        <v>5.5</v>
      </c>
      <c r="H152" s="591">
        <f>G152*30</f>
        <v>165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157</v>
      </c>
      <c r="N152" s="250"/>
      <c r="O152" s="1164"/>
      <c r="P152" s="1165"/>
      <c r="Q152" s="28"/>
      <c r="R152" s="1164" t="s">
        <v>94</v>
      </c>
      <c r="S152" s="1165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P152" s="969"/>
      <c r="AQ152" s="969"/>
      <c r="AR152" s="969"/>
      <c r="AS152" s="969"/>
      <c r="AT152" s="969"/>
      <c r="AU152" s="969"/>
    </row>
    <row r="153" spans="1:47" s="22" customFormat="1" ht="21.75" customHeight="1" thickBot="1">
      <c r="A153" s="1207" t="s">
        <v>362</v>
      </c>
      <c r="B153" s="1208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199"/>
      <c r="P153" s="1200"/>
      <c r="Q153" s="41"/>
      <c r="R153" s="1199"/>
      <c r="S153" s="1200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P153" s="969"/>
      <c r="AQ153" s="969"/>
      <c r="AR153" s="969"/>
      <c r="AS153" s="969"/>
      <c r="AT153" s="969"/>
      <c r="AU153" s="969"/>
    </row>
    <row r="154" spans="1:47" s="22" customFormat="1" ht="21.75" customHeight="1" thickBot="1">
      <c r="A154" s="1215" t="s">
        <v>352</v>
      </c>
      <c r="B154" s="1216"/>
      <c r="C154" s="645"/>
      <c r="D154" s="623"/>
      <c r="E154" s="623"/>
      <c r="F154" s="646"/>
      <c r="G154" s="647">
        <f>G152+G153+G150+G151</f>
        <v>23</v>
      </c>
      <c r="H154" s="645">
        <f>H152+H153+H150+H151</f>
        <v>690</v>
      </c>
      <c r="I154" s="645">
        <f>I152+I153+I150+I151</f>
        <v>32</v>
      </c>
      <c r="J154" s="645"/>
      <c r="K154" s="645">
        <f>K152+K153+K150+K151</f>
        <v>0</v>
      </c>
      <c r="L154" s="645"/>
      <c r="M154" s="660">
        <f>M152+M153+M150+M151</f>
        <v>658</v>
      </c>
      <c r="N154" s="622">
        <f>N152+N153+N150+N151</f>
        <v>0</v>
      </c>
      <c r="O154" s="1195" t="s">
        <v>94</v>
      </c>
      <c r="P154" s="1196"/>
      <c r="Q154" s="645" t="s">
        <v>94</v>
      </c>
      <c r="R154" s="1239" t="s">
        <v>94</v>
      </c>
      <c r="S154" s="1240"/>
      <c r="T154" s="645" t="s">
        <v>94</v>
      </c>
      <c r="U154" s="661">
        <f>U152+U153+U150+U151</f>
        <v>0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P154" s="969"/>
      <c r="AQ154" s="969"/>
      <c r="AR154" s="969"/>
      <c r="AS154" s="969"/>
      <c r="AT154" s="969"/>
      <c r="AU154" s="969"/>
    </row>
    <row r="155" spans="1:47" s="22" customFormat="1" ht="21.75" customHeight="1">
      <c r="A155" s="648" t="s">
        <v>164</v>
      </c>
      <c r="B155" s="590" t="s">
        <v>199</v>
      </c>
      <c r="C155" s="643"/>
      <c r="D155" s="152">
        <v>2</v>
      </c>
      <c r="E155" s="152"/>
      <c r="F155" s="621"/>
      <c r="G155" s="642">
        <v>5.5</v>
      </c>
      <c r="H155" s="649">
        <f aca="true" t="shared" si="16" ref="H155:H174">G155*30</f>
        <v>165</v>
      </c>
      <c r="I155" s="30">
        <v>8</v>
      </c>
      <c r="J155" s="40" t="s">
        <v>242</v>
      </c>
      <c r="K155" s="40"/>
      <c r="L155" s="40" t="s">
        <v>89</v>
      </c>
      <c r="M155" s="243">
        <f aca="true" t="shared" si="17" ref="M155:M174">H155-I155</f>
        <v>157</v>
      </c>
      <c r="N155" s="335"/>
      <c r="O155" s="1224" t="s">
        <v>94</v>
      </c>
      <c r="P155" s="1225"/>
      <c r="Q155" s="333"/>
      <c r="R155" s="1224"/>
      <c r="S155" s="1225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P155" s="969"/>
      <c r="AQ155" s="969"/>
      <c r="AR155" s="969"/>
      <c r="AS155" s="969"/>
      <c r="AT155" s="969"/>
      <c r="AU155" s="969"/>
    </row>
    <row r="156" spans="1:47" s="22" customFormat="1" ht="21.75" customHeight="1">
      <c r="A156" s="650" t="s">
        <v>165</v>
      </c>
      <c r="B156" s="590" t="s">
        <v>415</v>
      </c>
      <c r="C156" s="643"/>
      <c r="D156" s="562">
        <v>2</v>
      </c>
      <c r="E156" s="562"/>
      <c r="F156" s="651"/>
      <c r="G156" s="642">
        <v>5.5</v>
      </c>
      <c r="H156" s="649">
        <f t="shared" si="16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17"/>
        <v>157</v>
      </c>
      <c r="N156" s="250"/>
      <c r="O156" s="1164" t="s">
        <v>94</v>
      </c>
      <c r="P156" s="1165"/>
      <c r="Q156" s="333"/>
      <c r="R156" s="743"/>
      <c r="S156" s="744"/>
      <c r="T156" s="333"/>
      <c r="U156" s="334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P156" s="969"/>
      <c r="AQ156" s="969"/>
      <c r="AR156" s="969"/>
      <c r="AS156" s="969"/>
      <c r="AT156" s="969"/>
      <c r="AU156" s="969"/>
    </row>
    <row r="157" spans="1:47" s="22" customFormat="1" ht="21.75" customHeight="1">
      <c r="A157" s="650" t="s">
        <v>166</v>
      </c>
      <c r="B157" s="589" t="s">
        <v>357</v>
      </c>
      <c r="C157" s="649"/>
      <c r="D157" s="562">
        <v>2</v>
      </c>
      <c r="E157" s="562"/>
      <c r="F157" s="651"/>
      <c r="G157" s="642">
        <v>5.5</v>
      </c>
      <c r="H157" s="649">
        <f t="shared" si="16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17"/>
        <v>157</v>
      </c>
      <c r="N157" s="250"/>
      <c r="O157" s="1164" t="s">
        <v>94</v>
      </c>
      <c r="P157" s="1165"/>
      <c r="Q157" s="28"/>
      <c r="R157" s="1164"/>
      <c r="S157" s="1165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P157" s="969"/>
      <c r="AQ157" s="969"/>
      <c r="AR157" s="969"/>
      <c r="AS157" s="969"/>
      <c r="AT157" s="969"/>
      <c r="AU157" s="969"/>
    </row>
    <row r="158" spans="1:47" s="22" customFormat="1" ht="21.75" customHeight="1">
      <c r="A158" s="650" t="s">
        <v>310</v>
      </c>
      <c r="B158" s="937" t="s">
        <v>311</v>
      </c>
      <c r="C158" s="643"/>
      <c r="D158" s="152">
        <v>2</v>
      </c>
      <c r="E158" s="152"/>
      <c r="F158" s="621"/>
      <c r="G158" s="642">
        <v>5.5</v>
      </c>
      <c r="H158" s="591">
        <f t="shared" si="16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17"/>
        <v>157</v>
      </c>
      <c r="N158" s="250"/>
      <c r="O158" s="1164" t="s">
        <v>94</v>
      </c>
      <c r="P158" s="1165"/>
      <c r="Q158" s="28"/>
      <c r="R158" s="1164"/>
      <c r="S158" s="1165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P158" s="969"/>
      <c r="AQ158" s="969"/>
      <c r="AR158" s="969"/>
      <c r="AS158" s="969"/>
      <c r="AT158" s="969"/>
      <c r="AU158" s="969"/>
    </row>
    <row r="159" spans="1:47" s="22" customFormat="1" ht="21.75" customHeight="1">
      <c r="A159" s="650"/>
      <c r="B159" s="938" t="s">
        <v>348</v>
      </c>
      <c r="C159" s="643"/>
      <c r="D159" s="152"/>
      <c r="E159" s="152"/>
      <c r="F159" s="621"/>
      <c r="G159" s="642">
        <v>5.5</v>
      </c>
      <c r="H159" s="591">
        <f t="shared" si="16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17"/>
        <v>157</v>
      </c>
      <c r="N159" s="250"/>
      <c r="O159" s="1164" t="s">
        <v>94</v>
      </c>
      <c r="P159" s="1165"/>
      <c r="Q159" s="28"/>
      <c r="R159" s="1164"/>
      <c r="S159" s="1165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P159" s="969"/>
      <c r="AQ159" s="969"/>
      <c r="AR159" s="969"/>
      <c r="AS159" s="969"/>
      <c r="AT159" s="969"/>
      <c r="AU159" s="969"/>
    </row>
    <row r="160" spans="1:47" s="22" customFormat="1" ht="21.75" customHeight="1">
      <c r="A160" s="650" t="s">
        <v>315</v>
      </c>
      <c r="B160" s="590" t="s">
        <v>309</v>
      </c>
      <c r="C160" s="643"/>
      <c r="D160" s="127">
        <v>3</v>
      </c>
      <c r="E160" s="127"/>
      <c r="F160" s="641"/>
      <c r="G160" s="642">
        <v>5.5</v>
      </c>
      <c r="H160" s="591">
        <f t="shared" si="16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17"/>
        <v>157</v>
      </c>
      <c r="N160" s="335"/>
      <c r="O160" s="1241"/>
      <c r="P160" s="1242"/>
      <c r="Q160" s="333" t="s">
        <v>94</v>
      </c>
      <c r="R160" s="1224"/>
      <c r="S160" s="1225"/>
      <c r="T160" s="814"/>
      <c r="U160" s="815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P160" s="969"/>
      <c r="AQ160" s="969"/>
      <c r="AR160" s="969"/>
      <c r="AS160" s="969"/>
      <c r="AT160" s="969"/>
      <c r="AU160" s="969"/>
    </row>
    <row r="161" spans="1:47" s="22" customFormat="1" ht="21.75" customHeight="1">
      <c r="A161" s="650"/>
      <c r="B161" s="657" t="s">
        <v>360</v>
      </c>
      <c r="C161" s="643"/>
      <c r="D161" s="127">
        <v>3</v>
      </c>
      <c r="E161" s="127"/>
      <c r="F161" s="641"/>
      <c r="G161" s="642">
        <v>5.5</v>
      </c>
      <c r="H161" s="591">
        <f t="shared" si="16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17"/>
        <v>157</v>
      </c>
      <c r="N161" s="335"/>
      <c r="O161" s="1241"/>
      <c r="P161" s="1242"/>
      <c r="Q161" s="333" t="s">
        <v>94</v>
      </c>
      <c r="R161" s="743"/>
      <c r="S161" s="744"/>
      <c r="T161" s="814"/>
      <c r="U161" s="815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P161" s="969"/>
      <c r="AQ161" s="969"/>
      <c r="AR161" s="969"/>
      <c r="AS161" s="969"/>
      <c r="AT161" s="969"/>
      <c r="AU161" s="969"/>
    </row>
    <row r="162" spans="1:47" s="22" customFormat="1" ht="21.75" customHeight="1">
      <c r="A162" s="650" t="s">
        <v>317</v>
      </c>
      <c r="B162" s="590" t="s">
        <v>416</v>
      </c>
      <c r="C162" s="643"/>
      <c r="D162" s="152">
        <v>3</v>
      </c>
      <c r="E162" s="152"/>
      <c r="F162" s="621"/>
      <c r="G162" s="642">
        <v>5.5</v>
      </c>
      <c r="H162" s="591">
        <f t="shared" si="16"/>
        <v>165</v>
      </c>
      <c r="I162" s="30">
        <v>8</v>
      </c>
      <c r="J162" s="40" t="s">
        <v>242</v>
      </c>
      <c r="K162" s="40"/>
      <c r="L162" s="40" t="s">
        <v>89</v>
      </c>
      <c r="M162" s="243">
        <f t="shared" si="17"/>
        <v>157</v>
      </c>
      <c r="N162" s="250"/>
      <c r="O162" s="1185"/>
      <c r="P162" s="1186"/>
      <c r="Q162" s="333" t="s">
        <v>94</v>
      </c>
      <c r="R162" s="1219"/>
      <c r="S162" s="1220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P162" s="969"/>
      <c r="AQ162" s="969"/>
      <c r="AR162" s="969"/>
      <c r="AS162" s="969"/>
      <c r="AT162" s="969"/>
      <c r="AU162" s="969"/>
    </row>
    <row r="163" spans="1:47" s="22" customFormat="1" ht="21.75" customHeight="1">
      <c r="A163" s="650" t="s">
        <v>318</v>
      </c>
      <c r="B163" s="590" t="s">
        <v>358</v>
      </c>
      <c r="C163" s="649"/>
      <c r="D163" s="562">
        <v>3</v>
      </c>
      <c r="E163" s="562"/>
      <c r="F163" s="651"/>
      <c r="G163" s="642">
        <v>5.5</v>
      </c>
      <c r="H163" s="591">
        <f t="shared" si="16"/>
        <v>165</v>
      </c>
      <c r="I163" s="30">
        <v>8</v>
      </c>
      <c r="J163" s="40" t="s">
        <v>242</v>
      </c>
      <c r="K163" s="40"/>
      <c r="L163" s="40" t="s">
        <v>89</v>
      </c>
      <c r="M163" s="243">
        <f t="shared" si="17"/>
        <v>157</v>
      </c>
      <c r="N163" s="250"/>
      <c r="O163" s="1185"/>
      <c r="P163" s="1186"/>
      <c r="Q163" s="333" t="s">
        <v>94</v>
      </c>
      <c r="R163" s="1219"/>
      <c r="S163" s="1220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P163" s="969"/>
      <c r="AQ163" s="969"/>
      <c r="AR163" s="969"/>
      <c r="AS163" s="969"/>
      <c r="AT163" s="969"/>
      <c r="AU163" s="969"/>
    </row>
    <row r="164" spans="1:47" s="22" customFormat="1" ht="21.75" customHeight="1">
      <c r="A164" s="650"/>
      <c r="B164" s="653" t="s">
        <v>348</v>
      </c>
      <c r="C164" s="654"/>
      <c r="D164" s="655">
        <v>3</v>
      </c>
      <c r="E164" s="655"/>
      <c r="F164" s="656"/>
      <c r="G164" s="642">
        <v>5.5</v>
      </c>
      <c r="H164" s="591">
        <f t="shared" si="16"/>
        <v>165</v>
      </c>
      <c r="I164" s="30">
        <v>8</v>
      </c>
      <c r="J164" s="40" t="s">
        <v>242</v>
      </c>
      <c r="K164" s="40"/>
      <c r="L164" s="40" t="s">
        <v>89</v>
      </c>
      <c r="M164" s="243">
        <f t="shared" si="17"/>
        <v>157</v>
      </c>
      <c r="N164" s="250"/>
      <c r="O164" s="1185"/>
      <c r="P164" s="1186"/>
      <c r="Q164" s="333" t="s">
        <v>94</v>
      </c>
      <c r="R164" s="1219"/>
      <c r="S164" s="1220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P164" s="969"/>
      <c r="AQ164" s="969"/>
      <c r="AR164" s="969"/>
      <c r="AS164" s="969"/>
      <c r="AT164" s="969"/>
      <c r="AU164" s="969"/>
    </row>
    <row r="165" spans="1:47" s="22" customFormat="1" ht="21.75" customHeight="1">
      <c r="A165" s="650" t="s">
        <v>310</v>
      </c>
      <c r="B165" s="937" t="s">
        <v>64</v>
      </c>
      <c r="C165" s="643"/>
      <c r="D165" s="152">
        <v>4</v>
      </c>
      <c r="E165" s="152"/>
      <c r="F165" s="621"/>
      <c r="G165" s="642">
        <v>6</v>
      </c>
      <c r="H165" s="591">
        <f t="shared" si="16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17"/>
        <v>172</v>
      </c>
      <c r="N165" s="250"/>
      <c r="O165" s="1185"/>
      <c r="P165" s="1186"/>
      <c r="Q165" s="28"/>
      <c r="R165" s="1164" t="s">
        <v>94</v>
      </c>
      <c r="S165" s="1165"/>
      <c r="T165" s="28"/>
      <c r="U165" s="759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P165" s="969"/>
      <c r="AQ165" s="969"/>
      <c r="AR165" s="969"/>
      <c r="AS165" s="969"/>
      <c r="AT165" s="969"/>
      <c r="AU165" s="969"/>
    </row>
    <row r="166" spans="1:47" s="22" customFormat="1" ht="21.75" customHeight="1">
      <c r="A166" s="650" t="s">
        <v>315</v>
      </c>
      <c r="B166" s="590" t="s">
        <v>313</v>
      </c>
      <c r="C166" s="643"/>
      <c r="D166" s="152">
        <v>4</v>
      </c>
      <c r="E166" s="152"/>
      <c r="F166" s="621"/>
      <c r="G166" s="642">
        <v>6</v>
      </c>
      <c r="H166" s="591">
        <f t="shared" si="16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17"/>
        <v>172</v>
      </c>
      <c r="N166" s="250"/>
      <c r="O166" s="1185"/>
      <c r="P166" s="1186"/>
      <c r="Q166" s="28"/>
      <c r="R166" s="1164" t="s">
        <v>94</v>
      </c>
      <c r="S166" s="1165"/>
      <c r="T166" s="28"/>
      <c r="U166" s="759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P166" s="969"/>
      <c r="AQ166" s="969"/>
      <c r="AR166" s="969"/>
      <c r="AS166" s="969"/>
      <c r="AT166" s="969"/>
      <c r="AU166" s="969"/>
    </row>
    <row r="167" spans="1:47" s="22" customFormat="1" ht="21.75" customHeight="1">
      <c r="A167" s="650"/>
      <c r="B167" s="587" t="s">
        <v>356</v>
      </c>
      <c r="C167" s="643"/>
      <c r="D167" s="152">
        <v>4</v>
      </c>
      <c r="E167" s="152"/>
      <c r="F167" s="621"/>
      <c r="G167" s="642">
        <v>6</v>
      </c>
      <c r="H167" s="591">
        <f t="shared" si="16"/>
        <v>180</v>
      </c>
      <c r="I167" s="30">
        <v>8</v>
      </c>
      <c r="J167" s="40" t="s">
        <v>242</v>
      </c>
      <c r="K167" s="40"/>
      <c r="L167" s="40" t="s">
        <v>89</v>
      </c>
      <c r="M167" s="243">
        <f t="shared" si="17"/>
        <v>172</v>
      </c>
      <c r="N167" s="250"/>
      <c r="O167" s="1185"/>
      <c r="P167" s="1186"/>
      <c r="Q167" s="28"/>
      <c r="R167" s="1164" t="s">
        <v>94</v>
      </c>
      <c r="S167" s="1165"/>
      <c r="T167" s="28"/>
      <c r="U167" s="759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P167" s="969"/>
      <c r="AQ167" s="969"/>
      <c r="AR167" s="969"/>
      <c r="AS167" s="969"/>
      <c r="AT167" s="969"/>
      <c r="AU167" s="969"/>
    </row>
    <row r="168" spans="1:47" s="22" customFormat="1" ht="21.75" customHeight="1">
      <c r="A168" s="650" t="s">
        <v>316</v>
      </c>
      <c r="B168" s="590" t="s">
        <v>359</v>
      </c>
      <c r="C168" s="649"/>
      <c r="D168" s="152">
        <v>4</v>
      </c>
      <c r="E168" s="127"/>
      <c r="F168" s="641"/>
      <c r="G168" s="642">
        <v>6</v>
      </c>
      <c r="H168" s="591">
        <f t="shared" si="16"/>
        <v>180</v>
      </c>
      <c r="I168" s="30">
        <v>8</v>
      </c>
      <c r="J168" s="40" t="s">
        <v>242</v>
      </c>
      <c r="K168" s="40"/>
      <c r="L168" s="40" t="s">
        <v>89</v>
      </c>
      <c r="M168" s="243">
        <f t="shared" si="17"/>
        <v>172</v>
      </c>
      <c r="N168" s="250"/>
      <c r="O168" s="1185"/>
      <c r="P168" s="1186"/>
      <c r="Q168" s="28"/>
      <c r="R168" s="1164" t="s">
        <v>94</v>
      </c>
      <c r="S168" s="1165"/>
      <c r="T168" s="28"/>
      <c r="U168" s="759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P168" s="969"/>
      <c r="AQ168" s="969"/>
      <c r="AR168" s="969"/>
      <c r="AS168" s="969"/>
      <c r="AT168" s="969"/>
      <c r="AU168" s="969"/>
    </row>
    <row r="169" spans="1:47" s="22" customFormat="1" ht="21.75" customHeight="1">
      <c r="A169" s="650"/>
      <c r="B169" s="652" t="s">
        <v>348</v>
      </c>
      <c r="C169" s="649"/>
      <c r="D169" s="152">
        <v>4</v>
      </c>
      <c r="E169" s="127"/>
      <c r="F169" s="641"/>
      <c r="G169" s="642">
        <v>6</v>
      </c>
      <c r="H169" s="591">
        <f t="shared" si="16"/>
        <v>180</v>
      </c>
      <c r="I169" s="30">
        <v>8</v>
      </c>
      <c r="J169" s="40" t="s">
        <v>242</v>
      </c>
      <c r="K169" s="40"/>
      <c r="L169" s="40" t="s">
        <v>89</v>
      </c>
      <c r="M169" s="243">
        <f t="shared" si="17"/>
        <v>172</v>
      </c>
      <c r="N169" s="250"/>
      <c r="O169" s="1185"/>
      <c r="P169" s="1186"/>
      <c r="Q169" s="28"/>
      <c r="R169" s="1164" t="s">
        <v>94</v>
      </c>
      <c r="S169" s="1165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P169" s="969"/>
      <c r="AQ169" s="969"/>
      <c r="AR169" s="969"/>
      <c r="AS169" s="969"/>
      <c r="AT169" s="969"/>
      <c r="AU169" s="969"/>
    </row>
    <row r="170" spans="1:47" s="22" customFormat="1" ht="21.75" customHeight="1">
      <c r="A170" s="650" t="s">
        <v>319</v>
      </c>
      <c r="B170" s="657" t="s">
        <v>312</v>
      </c>
      <c r="C170" s="635"/>
      <c r="D170" s="636">
        <v>5</v>
      </c>
      <c r="E170" s="636"/>
      <c r="F170" s="637"/>
      <c r="G170" s="638">
        <v>6</v>
      </c>
      <c r="H170" s="639">
        <f t="shared" si="16"/>
        <v>180</v>
      </c>
      <c r="I170" s="30">
        <v>8</v>
      </c>
      <c r="J170" s="28" t="s">
        <v>94</v>
      </c>
      <c r="K170" s="28"/>
      <c r="L170" s="28"/>
      <c r="M170" s="243">
        <f t="shared" si="17"/>
        <v>172</v>
      </c>
      <c r="N170" s="250"/>
      <c r="O170" s="1185"/>
      <c r="P170" s="1186"/>
      <c r="Q170" s="28"/>
      <c r="R170" s="1164"/>
      <c r="S170" s="1165"/>
      <c r="T170" s="35" t="s">
        <v>94</v>
      </c>
      <c r="U170" s="93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P170" s="969"/>
      <c r="AQ170" s="969"/>
      <c r="AR170" s="969"/>
      <c r="AS170" s="969"/>
      <c r="AT170" s="969"/>
      <c r="AU170" s="969"/>
    </row>
    <row r="171" spans="1:47" s="22" customFormat="1" ht="37.5" customHeight="1">
      <c r="A171" s="650" t="s">
        <v>320</v>
      </c>
      <c r="B171" s="587" t="s">
        <v>418</v>
      </c>
      <c r="C171" s="654"/>
      <c r="D171" s="658">
        <v>5</v>
      </c>
      <c r="E171" s="658"/>
      <c r="F171" s="659"/>
      <c r="G171" s="638">
        <v>6</v>
      </c>
      <c r="H171" s="639">
        <f t="shared" si="16"/>
        <v>180</v>
      </c>
      <c r="I171" s="30">
        <v>8</v>
      </c>
      <c r="J171" s="28" t="s">
        <v>94</v>
      </c>
      <c r="K171" s="28"/>
      <c r="L171" s="28"/>
      <c r="M171" s="243">
        <f t="shared" si="17"/>
        <v>172</v>
      </c>
      <c r="N171" s="250"/>
      <c r="O171" s="1185"/>
      <c r="P171" s="1186"/>
      <c r="Q171" s="28"/>
      <c r="R171" s="1164"/>
      <c r="S171" s="1165"/>
      <c r="T171" s="35" t="s">
        <v>94</v>
      </c>
      <c r="U171" s="939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P171" s="969"/>
      <c r="AQ171" s="969"/>
      <c r="AR171" s="969"/>
      <c r="AS171" s="969"/>
      <c r="AT171" s="969"/>
      <c r="AU171" s="969"/>
    </row>
    <row r="172" spans="1:47" s="22" customFormat="1" ht="30" customHeight="1">
      <c r="A172" s="650"/>
      <c r="B172" s="657" t="s">
        <v>417</v>
      </c>
      <c r="C172" s="654"/>
      <c r="D172" s="658">
        <v>5</v>
      </c>
      <c r="E172" s="658"/>
      <c r="F172" s="659"/>
      <c r="G172" s="638">
        <v>6</v>
      </c>
      <c r="H172" s="639">
        <f t="shared" si="16"/>
        <v>180</v>
      </c>
      <c r="I172" s="30">
        <v>8</v>
      </c>
      <c r="J172" s="28" t="s">
        <v>94</v>
      </c>
      <c r="K172" s="28"/>
      <c r="L172" s="28"/>
      <c r="M172" s="243">
        <f t="shared" si="17"/>
        <v>172</v>
      </c>
      <c r="N172" s="250"/>
      <c r="O172" s="1185"/>
      <c r="P172" s="1186"/>
      <c r="Q172" s="28"/>
      <c r="R172" s="1164"/>
      <c r="S172" s="1165"/>
      <c r="T172" s="35" t="s">
        <v>94</v>
      </c>
      <c r="U172" s="939"/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P172" s="969"/>
      <c r="AQ172" s="969"/>
      <c r="AR172" s="969"/>
      <c r="AS172" s="969"/>
      <c r="AT172" s="969"/>
      <c r="AU172" s="969"/>
    </row>
    <row r="173" spans="1:47" s="22" customFormat="1" ht="21.75" customHeight="1">
      <c r="A173" s="650" t="s">
        <v>321</v>
      </c>
      <c r="B173" s="590" t="s">
        <v>361</v>
      </c>
      <c r="C173" s="643"/>
      <c r="D173" s="152">
        <v>5</v>
      </c>
      <c r="E173" s="152"/>
      <c r="F173" s="621"/>
      <c r="G173" s="642">
        <v>6</v>
      </c>
      <c r="H173" s="591">
        <f t="shared" si="16"/>
        <v>180</v>
      </c>
      <c r="I173" s="30">
        <v>8</v>
      </c>
      <c r="J173" s="28" t="s">
        <v>94</v>
      </c>
      <c r="K173" s="28"/>
      <c r="L173" s="28"/>
      <c r="M173" s="243">
        <f t="shared" si="17"/>
        <v>172</v>
      </c>
      <c r="N173" s="250"/>
      <c r="O173" s="1185"/>
      <c r="P173" s="1186"/>
      <c r="Q173" s="28"/>
      <c r="R173" s="1164"/>
      <c r="S173" s="1165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P173" s="969"/>
      <c r="AQ173" s="969"/>
      <c r="AR173" s="969"/>
      <c r="AS173" s="969"/>
      <c r="AT173" s="969"/>
      <c r="AU173" s="969"/>
    </row>
    <row r="174" spans="1:47" s="22" customFormat="1" ht="21.75" customHeight="1" thickBot="1">
      <c r="A174" s="650"/>
      <c r="B174" s="652" t="s">
        <v>348</v>
      </c>
      <c r="C174" s="643"/>
      <c r="D174" s="152">
        <v>5</v>
      </c>
      <c r="E174" s="152"/>
      <c r="F174" s="621"/>
      <c r="G174" s="642">
        <v>6</v>
      </c>
      <c r="H174" s="591">
        <f t="shared" si="16"/>
        <v>180</v>
      </c>
      <c r="I174" s="30">
        <v>8</v>
      </c>
      <c r="J174" s="28" t="s">
        <v>94</v>
      </c>
      <c r="K174" s="28"/>
      <c r="L174" s="28"/>
      <c r="M174" s="243">
        <f t="shared" si="17"/>
        <v>172</v>
      </c>
      <c r="N174" s="250"/>
      <c r="O174" s="1185"/>
      <c r="P174" s="1186"/>
      <c r="Q174" s="28"/>
      <c r="R174" s="1164"/>
      <c r="S174" s="1165"/>
      <c r="T174" s="35" t="s">
        <v>94</v>
      </c>
      <c r="U174" s="93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P174" s="969"/>
      <c r="AQ174" s="969"/>
      <c r="AR174" s="969"/>
      <c r="AS174" s="969"/>
      <c r="AT174" s="969"/>
      <c r="AU174" s="969"/>
    </row>
    <row r="175" spans="1:47" s="114" customFormat="1" ht="19.5" customHeight="1" thickBot="1">
      <c r="A175" s="1370" t="s">
        <v>364</v>
      </c>
      <c r="B175" s="1371"/>
      <c r="C175" s="940"/>
      <c r="D175" s="108"/>
      <c r="E175" s="108"/>
      <c r="F175" s="941"/>
      <c r="G175" s="942">
        <f>G154+G136</f>
        <v>30</v>
      </c>
      <c r="H175" s="943"/>
      <c r="I175" s="109"/>
      <c r="J175" s="110"/>
      <c r="K175" s="110"/>
      <c r="L175" s="110"/>
      <c r="M175" s="281"/>
      <c r="N175" s="292"/>
      <c r="O175" s="1211" t="s">
        <v>248</v>
      </c>
      <c r="P175" s="1212"/>
      <c r="Q175" s="110" t="s">
        <v>94</v>
      </c>
      <c r="R175" s="1209" t="s">
        <v>92</v>
      </c>
      <c r="S175" s="1210"/>
      <c r="T175" s="623" t="s">
        <v>94</v>
      </c>
      <c r="U175" s="111"/>
      <c r="V175" s="113"/>
      <c r="W175" s="113"/>
      <c r="X175" s="113">
        <v>40</v>
      </c>
      <c r="AP175" s="968"/>
      <c r="AQ175" s="968"/>
      <c r="AR175" s="968"/>
      <c r="AS175" s="968"/>
      <c r="AT175" s="968"/>
      <c r="AU175" s="968"/>
    </row>
    <row r="176" spans="1:47" s="114" customFormat="1" ht="19.5" customHeight="1" thickBot="1">
      <c r="A176" s="1189" t="s">
        <v>80</v>
      </c>
      <c r="B176" s="1190"/>
      <c r="C176" s="1190"/>
      <c r="D176" s="1190"/>
      <c r="E176" s="1190"/>
      <c r="F176" s="1190"/>
      <c r="G176" s="1190"/>
      <c r="H176" s="1190"/>
      <c r="I176" s="1190"/>
      <c r="J176" s="1190"/>
      <c r="K176" s="1190"/>
      <c r="L176" s="1190"/>
      <c r="M176" s="1190"/>
      <c r="N176" s="1190"/>
      <c r="O176" s="1190"/>
      <c r="P176" s="1190"/>
      <c r="Q176" s="1190"/>
      <c r="R176" s="1190"/>
      <c r="S176" s="1190"/>
      <c r="T176" s="1190"/>
      <c r="U176" s="1190"/>
      <c r="W176" s="114">
        <v>12</v>
      </c>
      <c r="X176" s="113">
        <f>Y176:Y181</f>
        <v>0</v>
      </c>
      <c r="AP176" s="968"/>
      <c r="AQ176" s="968"/>
      <c r="AR176" s="968"/>
      <c r="AS176" s="968"/>
      <c r="AT176" s="968"/>
      <c r="AU176" s="968"/>
    </row>
    <row r="177" spans="1:47" s="66" customFormat="1" ht="19.5" customHeight="1" thickBot="1">
      <c r="A177" s="1327" t="s">
        <v>72</v>
      </c>
      <c r="B177" s="1328"/>
      <c r="C177" s="720"/>
      <c r="D177" s="51"/>
      <c r="E177" s="51"/>
      <c r="F177" s="944"/>
      <c r="G177" s="785">
        <f>G175+G125</f>
        <v>120</v>
      </c>
      <c r="H177" s="253"/>
      <c r="I177" s="50"/>
      <c r="J177" s="50"/>
      <c r="K177" s="50"/>
      <c r="L177" s="50"/>
      <c r="M177" s="945"/>
      <c r="N177" s="420"/>
      <c r="O177" s="1201"/>
      <c r="P177" s="1202"/>
      <c r="Q177" s="46"/>
      <c r="R177" s="1183"/>
      <c r="S177" s="1184"/>
      <c r="T177" s="147"/>
      <c r="U177" s="147"/>
      <c r="W177" s="66">
        <v>19.5</v>
      </c>
      <c r="X177" s="113"/>
      <c r="AP177" s="36"/>
      <c r="AQ177" s="36"/>
      <c r="AR177" s="36"/>
      <c r="AS177" s="36"/>
      <c r="AT177" s="36"/>
      <c r="AU177" s="36"/>
    </row>
    <row r="178" spans="1:47" s="66" customFormat="1" ht="19.5" customHeight="1" thickBot="1">
      <c r="A178" s="1329" t="s">
        <v>369</v>
      </c>
      <c r="B178" s="1330"/>
      <c r="C178" s="716"/>
      <c r="D178" s="57"/>
      <c r="E178" s="57"/>
      <c r="F178" s="946"/>
      <c r="G178" s="791">
        <f>G124</f>
        <v>120</v>
      </c>
      <c r="H178" s="254"/>
      <c r="I178" s="59"/>
      <c r="J178" s="59"/>
      <c r="K178" s="59"/>
      <c r="L178" s="59"/>
      <c r="M178" s="792"/>
      <c r="N178" s="710"/>
      <c r="O178" s="1201"/>
      <c r="P178" s="1202"/>
      <c r="Q178" s="54"/>
      <c r="R178" s="1183"/>
      <c r="S178" s="1184"/>
      <c r="T178" s="105"/>
      <c r="U178" s="105"/>
      <c r="X178" s="113"/>
      <c r="AP178" s="36"/>
      <c r="AQ178" s="36"/>
      <c r="AR178" s="36"/>
      <c r="AS178" s="36"/>
      <c r="AT178" s="36"/>
      <c r="AU178" s="36"/>
    </row>
    <row r="179" spans="1:47" s="66" customFormat="1" ht="19.5" customHeight="1" thickBot="1">
      <c r="A179" s="1364" t="s">
        <v>26</v>
      </c>
      <c r="B179" s="1365"/>
      <c r="C179" s="947"/>
      <c r="D179" s="421"/>
      <c r="E179" s="421"/>
      <c r="F179" s="948"/>
      <c r="G179" s="949">
        <f>G177+G178</f>
        <v>240</v>
      </c>
      <c r="H179" s="950"/>
      <c r="I179" s="423"/>
      <c r="J179" s="423"/>
      <c r="K179" s="423"/>
      <c r="L179" s="423"/>
      <c r="M179" s="951"/>
      <c r="N179" s="154" t="s">
        <v>60</v>
      </c>
      <c r="O179" s="1183" t="s">
        <v>51</v>
      </c>
      <c r="P179" s="1184"/>
      <c r="Q179" s="145" t="s">
        <v>322</v>
      </c>
      <c r="R179" s="1183" t="s">
        <v>48</v>
      </c>
      <c r="S179" s="1184"/>
      <c r="T179" s="146" t="s">
        <v>229</v>
      </c>
      <c r="U179" s="146" t="s">
        <v>212</v>
      </c>
      <c r="W179" s="220"/>
      <c r="AP179" s="36"/>
      <c r="AQ179" s="36"/>
      <c r="AR179" s="36"/>
      <c r="AS179" s="36"/>
      <c r="AT179" s="36"/>
      <c r="AU179" s="36"/>
    </row>
    <row r="180" spans="1:47" s="66" customFormat="1" ht="19.5" customHeight="1">
      <c r="A180" s="221"/>
      <c r="B180" s="1379" t="s">
        <v>22</v>
      </c>
      <c r="C180" s="1380"/>
      <c r="D180" s="1380"/>
      <c r="E180" s="1380"/>
      <c r="F180" s="1380"/>
      <c r="G180" s="1380"/>
      <c r="H180" s="1380"/>
      <c r="I180" s="1380"/>
      <c r="J180" s="1380"/>
      <c r="K180" s="1380"/>
      <c r="L180" s="1380"/>
      <c r="M180" s="1380"/>
      <c r="N180" s="952" t="s">
        <v>394</v>
      </c>
      <c r="O180" s="1197" t="s">
        <v>381</v>
      </c>
      <c r="P180" s="1198"/>
      <c r="Q180" s="953" t="s">
        <v>424</v>
      </c>
      <c r="R180" s="1197" t="s">
        <v>323</v>
      </c>
      <c r="S180" s="1198"/>
      <c r="T180" s="953" t="s">
        <v>220</v>
      </c>
      <c r="U180" s="953" t="s">
        <v>404</v>
      </c>
      <c r="W180" s="578"/>
      <c r="X180" s="578">
        <v>1</v>
      </c>
      <c r="Y180" s="578">
        <v>2</v>
      </c>
      <c r="Z180" s="578">
        <v>3</v>
      </c>
      <c r="AA180" s="578">
        <v>4</v>
      </c>
      <c r="AB180" s="578">
        <v>5</v>
      </c>
      <c r="AC180" s="578">
        <v>6</v>
      </c>
      <c r="AP180" s="36"/>
      <c r="AQ180" s="36"/>
      <c r="AR180" s="36"/>
      <c r="AS180" s="36"/>
      <c r="AT180" s="36"/>
      <c r="AU180" s="36"/>
    </row>
    <row r="181" spans="1:47" s="66" customFormat="1" ht="19.5" customHeight="1">
      <c r="A181" s="222"/>
      <c r="B181" s="1368" t="s">
        <v>23</v>
      </c>
      <c r="C181" s="1369"/>
      <c r="D181" s="1369"/>
      <c r="E181" s="1369"/>
      <c r="F181" s="1369"/>
      <c r="G181" s="1369"/>
      <c r="H181" s="1369"/>
      <c r="I181" s="1369"/>
      <c r="J181" s="1369"/>
      <c r="K181" s="1369"/>
      <c r="L181" s="1369"/>
      <c r="M181" s="1369"/>
      <c r="N181" s="662">
        <v>3</v>
      </c>
      <c r="O181" s="1185">
        <v>4</v>
      </c>
      <c r="P181" s="1186"/>
      <c r="Q181" s="95">
        <v>3</v>
      </c>
      <c r="R181" s="1185">
        <v>4</v>
      </c>
      <c r="S181" s="1186"/>
      <c r="T181" s="95">
        <v>3</v>
      </c>
      <c r="U181" s="95">
        <v>1</v>
      </c>
      <c r="W181" s="578" t="s">
        <v>264</v>
      </c>
      <c r="X181" s="578" t="e">
        <f>X15+X23+#REF!+X134+X88</f>
        <v>#REF!</v>
      </c>
      <c r="Y181" s="578" t="e">
        <f>Y15+Y23+#REF!+Y134+Y88</f>
        <v>#REF!</v>
      </c>
      <c r="Z181" s="578" t="e">
        <f>Z15+Z23+#REF!+Z134+Z88</f>
        <v>#REF!</v>
      </c>
      <c r="AA181" s="578" t="e">
        <f>AA15+AA23+#REF!+AA134+AA88</f>
        <v>#REF!</v>
      </c>
      <c r="AB181" s="578" t="e">
        <f>AB15+AB23+#REF!+AB134+AB88</f>
        <v>#REF!</v>
      </c>
      <c r="AC181" s="578" t="e">
        <f>AC15+AC23+#REF!+AC134+AC88</f>
        <v>#REF!</v>
      </c>
      <c r="AD181" s="31" t="s">
        <v>231</v>
      </c>
      <c r="AE181" s="66" t="e">
        <f>AF14+AE139+#REF!+#REF!+#REF!</f>
        <v>#REF!</v>
      </c>
      <c r="AP181" s="36"/>
      <c r="AQ181" s="36"/>
      <c r="AR181" s="36"/>
      <c r="AS181" s="36"/>
      <c r="AT181" s="36"/>
      <c r="AU181" s="36"/>
    </row>
    <row r="182" spans="1:47" s="66" customFormat="1" ht="19.5" customHeight="1">
      <c r="A182" s="222"/>
      <c r="B182" s="1368" t="s">
        <v>24</v>
      </c>
      <c r="C182" s="1369"/>
      <c r="D182" s="1369"/>
      <c r="E182" s="1369"/>
      <c r="F182" s="1369"/>
      <c r="G182" s="1369"/>
      <c r="H182" s="1369"/>
      <c r="I182" s="1369"/>
      <c r="J182" s="1369"/>
      <c r="K182" s="1369"/>
      <c r="L182" s="1369"/>
      <c r="M182" s="1369"/>
      <c r="N182" s="662">
        <v>4</v>
      </c>
      <c r="O182" s="1185">
        <v>3</v>
      </c>
      <c r="P182" s="1186"/>
      <c r="Q182" s="95">
        <v>3</v>
      </c>
      <c r="R182" s="1185">
        <v>2</v>
      </c>
      <c r="S182" s="1186"/>
      <c r="T182" s="95">
        <v>2</v>
      </c>
      <c r="U182" s="95">
        <v>2</v>
      </c>
      <c r="W182" s="578" t="s">
        <v>177</v>
      </c>
      <c r="X182" s="578" t="e">
        <f>X16+X24+#REF!+X135+X89</f>
        <v>#REF!</v>
      </c>
      <c r="Y182" s="578" t="e">
        <f>Y16+Y24+#REF!+Y135+Y89</f>
        <v>#REF!</v>
      </c>
      <c r="Z182" s="578" t="e">
        <f>Z16+Z24+#REF!+Z135+Z89</f>
        <v>#REF!</v>
      </c>
      <c r="AA182" s="578" t="e">
        <f>AA16+AA24+#REF!+AA135+AA89</f>
        <v>#REF!</v>
      </c>
      <c r="AB182" s="578" t="e">
        <f>AB16+AB24+#REF!+AB135+AB89</f>
        <v>#REF!</v>
      </c>
      <c r="AC182" s="578" t="e">
        <f>AC16+AC24+#REF!+AC135+AC89</f>
        <v>#REF!</v>
      </c>
      <c r="AD182" s="31" t="s">
        <v>232</v>
      </c>
      <c r="AE182" s="66" t="e">
        <f>AF15+AE23+AE64+AE134+AE88</f>
        <v>#REF!</v>
      </c>
      <c r="AP182" s="36"/>
      <c r="AQ182" s="36"/>
      <c r="AR182" s="36"/>
      <c r="AS182" s="36"/>
      <c r="AT182" s="36"/>
      <c r="AU182" s="36"/>
    </row>
    <row r="183" spans="1:47" s="66" customFormat="1" ht="19.5" customHeight="1" thickBot="1">
      <c r="A183" s="954"/>
      <c r="B183" s="1366" t="s">
        <v>25</v>
      </c>
      <c r="C183" s="1367"/>
      <c r="D183" s="1367"/>
      <c r="E183" s="1367"/>
      <c r="F183" s="1367"/>
      <c r="G183" s="1367"/>
      <c r="H183" s="1367"/>
      <c r="I183" s="1367"/>
      <c r="J183" s="1367"/>
      <c r="K183" s="1367"/>
      <c r="L183" s="1367"/>
      <c r="M183" s="1367"/>
      <c r="N183" s="663"/>
      <c r="O183" s="1386"/>
      <c r="P183" s="1387"/>
      <c r="Q183" s="139" t="s">
        <v>60</v>
      </c>
      <c r="R183" s="1187" t="s">
        <v>60</v>
      </c>
      <c r="S183" s="1188"/>
      <c r="T183" s="139" t="s">
        <v>60</v>
      </c>
      <c r="U183" s="139" t="s">
        <v>378</v>
      </c>
      <c r="W183" s="578" t="s">
        <v>265</v>
      </c>
      <c r="X183" s="578" t="e">
        <f>#REF!</f>
        <v>#REF!</v>
      </c>
      <c r="Y183" s="578" t="e">
        <f>#REF!</f>
        <v>#REF!</v>
      </c>
      <c r="Z183" s="578" t="e">
        <f>#REF!</f>
        <v>#REF!</v>
      </c>
      <c r="AA183" s="578" t="e">
        <f>#REF!</f>
        <v>#REF!</v>
      </c>
      <c r="AB183" s="578" t="e">
        <f>#REF!</f>
        <v>#REF!</v>
      </c>
      <c r="AC183" s="578" t="e">
        <f>#REF!</f>
        <v>#REF!</v>
      </c>
      <c r="AD183" s="31" t="s">
        <v>20</v>
      </c>
      <c r="AE183" s="66" t="e">
        <f>AF16+AE24+AE65+AE135+AE89+G122</f>
        <v>#REF!</v>
      </c>
      <c r="AP183" s="36"/>
      <c r="AQ183" s="36"/>
      <c r="AR183" s="36"/>
      <c r="AS183" s="36"/>
      <c r="AT183" s="36"/>
      <c r="AU183" s="36"/>
    </row>
    <row r="184" spans="1:47" s="84" customFormat="1" ht="19.5" customHeight="1" thickBot="1">
      <c r="A184" s="955"/>
      <c r="B184" s="1384" t="s">
        <v>37</v>
      </c>
      <c r="C184" s="1385"/>
      <c r="D184" s="1385"/>
      <c r="E184" s="1385"/>
      <c r="F184" s="1385"/>
      <c r="G184" s="1385"/>
      <c r="H184" s="1385"/>
      <c r="I184" s="1385"/>
      <c r="J184" s="1385"/>
      <c r="K184" s="1385"/>
      <c r="L184" s="1385"/>
      <c r="M184" s="1385"/>
      <c r="N184" s="1381" t="s">
        <v>263</v>
      </c>
      <c r="O184" s="1382"/>
      <c r="P184" s="1383"/>
      <c r="Q184" s="1312" t="s">
        <v>263</v>
      </c>
      <c r="R184" s="1382"/>
      <c r="S184" s="1383"/>
      <c r="T184" s="1312" t="s">
        <v>325</v>
      </c>
      <c r="U184" s="1313"/>
      <c r="W184" s="578" t="s">
        <v>266</v>
      </c>
      <c r="X184" s="578">
        <f aca="true" t="shared" si="18" ref="X184:AC184">X18+X26+X67+X91</f>
        <v>0</v>
      </c>
      <c r="Y184" s="578">
        <f t="shared" si="18"/>
        <v>0</v>
      </c>
      <c r="Z184" s="578">
        <f t="shared" si="18"/>
        <v>2</v>
      </c>
      <c r="AA184" s="578">
        <f t="shared" si="18"/>
        <v>1</v>
      </c>
      <c r="AB184" s="578">
        <f t="shared" si="18"/>
        <v>1</v>
      </c>
      <c r="AC184" s="578">
        <f t="shared" si="18"/>
        <v>0</v>
      </c>
      <c r="AE184" s="84" t="e">
        <f>SUM(AE181:AE183)</f>
        <v>#REF!</v>
      </c>
      <c r="AP184" s="83"/>
      <c r="AQ184" s="83"/>
      <c r="AR184" s="83"/>
      <c r="AS184" s="83"/>
      <c r="AT184" s="83"/>
      <c r="AU184" s="83"/>
    </row>
    <row r="185" spans="2:47" ht="15" customHeight="1">
      <c r="B185" s="15"/>
      <c r="C185" s="16"/>
      <c r="D185" s="16"/>
      <c r="E185" s="16"/>
      <c r="F185" s="15"/>
      <c r="G185" s="15"/>
      <c r="H185" s="15"/>
      <c r="I185" s="15"/>
      <c r="J185" s="10"/>
      <c r="K185" s="10"/>
      <c r="L185" s="724" t="s">
        <v>385</v>
      </c>
      <c r="M185" s="10"/>
      <c r="N185" s="1174">
        <f>G22+G25+G29+G30+G34+G35+G38+G42+G43+G70+G48+G134+G150</f>
        <v>31.5</v>
      </c>
      <c r="O185" s="1308"/>
      <c r="P185" s="1308"/>
      <c r="Q185" s="1174">
        <f>G66+G67+G73+G77+G80+G83+G86+G87+G95+G104+G107+G135+G151+G152</f>
        <v>46</v>
      </c>
      <c r="R185" s="1309"/>
      <c r="S185" s="1309"/>
      <c r="T185" s="1174">
        <f>G16+G91+G92+G98+G101+G115+G121+G51+G54+G153</f>
        <v>41.5</v>
      </c>
      <c r="U185" s="1310"/>
      <c r="W185" s="578"/>
      <c r="X185" s="578"/>
      <c r="Y185" s="578"/>
      <c r="Z185" s="578"/>
      <c r="AA185" s="578"/>
      <c r="AB185" s="578"/>
      <c r="AC185" s="578"/>
      <c r="AP185" s="967"/>
      <c r="AQ185" s="967"/>
      <c r="AR185" s="967"/>
      <c r="AS185" s="967"/>
      <c r="AT185" s="967"/>
      <c r="AU185" s="967"/>
    </row>
    <row r="186" spans="2:47" ht="13.5" customHeight="1" thickBot="1">
      <c r="B186" s="15"/>
      <c r="C186" s="16"/>
      <c r="D186" s="16"/>
      <c r="E186" s="16"/>
      <c r="F186" s="15"/>
      <c r="G186" s="15"/>
      <c r="H186" s="15"/>
      <c r="I186" s="15"/>
      <c r="J186" s="10"/>
      <c r="K186" s="10"/>
      <c r="L186" s="724" t="s">
        <v>386</v>
      </c>
      <c r="M186" s="725">
        <f>G17+G18+G19+G55+G56+G57+G74+G112+G113+G114</f>
        <v>39</v>
      </c>
      <c r="N186" s="1174">
        <f>G20+G23+G26+G31+G36+G39+G46+G68+G134+G150</f>
        <v>66</v>
      </c>
      <c r="O186" s="1174"/>
      <c r="P186" s="1174"/>
      <c r="Q186" s="1174">
        <f>G64+G67+G71+G75+G78+G81+G84+G87+G93+G102+G105+G135+G151+G152</f>
        <v>64.5</v>
      </c>
      <c r="R186" s="1174"/>
      <c r="S186" s="1174"/>
      <c r="T186" s="1174">
        <f>G14+G49+G52+G88+G92+G96+G99+G115+G121+G153</f>
        <v>68.5</v>
      </c>
      <c r="U186" s="1174"/>
      <c r="W186" s="31"/>
      <c r="X186" s="31"/>
      <c r="Y186" s="31"/>
      <c r="Z186" s="31"/>
      <c r="AA186" s="31"/>
      <c r="AB186" s="31"/>
      <c r="AC186" s="31"/>
      <c r="AP186" s="967"/>
      <c r="AQ186" s="967"/>
      <c r="AR186" s="967"/>
      <c r="AS186" s="967"/>
      <c r="AT186" s="967"/>
      <c r="AU186" s="967"/>
    </row>
    <row r="187" spans="2:47" ht="15" customHeight="1" hidden="1" thickBo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10"/>
      <c r="M187" s="726" t="s">
        <v>387</v>
      </c>
      <c r="N187" s="1174">
        <f>N185+Q185+T185</f>
        <v>119</v>
      </c>
      <c r="O187" s="1174"/>
      <c r="P187" s="1174"/>
      <c r="Q187" s="1174"/>
      <c r="R187" s="1174"/>
      <c r="S187" s="1174"/>
      <c r="T187" s="1174"/>
      <c r="U187" s="1174"/>
      <c r="AP187" s="967"/>
      <c r="AQ187" s="967"/>
      <c r="AR187" s="967"/>
      <c r="AS187" s="967"/>
      <c r="AT187" s="967"/>
      <c r="AU187" s="967"/>
    </row>
    <row r="188" spans="2:47" ht="14.25" customHeight="1" hidden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10"/>
      <c r="M188" s="727"/>
      <c r="N188" s="1174">
        <f>M186+N186+Q186+T186</f>
        <v>238</v>
      </c>
      <c r="O188" s="1174"/>
      <c r="P188" s="1174"/>
      <c r="Q188" s="1174"/>
      <c r="R188" s="1174"/>
      <c r="S188" s="1174"/>
      <c r="T188" s="1174"/>
      <c r="U188" s="1174"/>
      <c r="AP188" s="967"/>
      <c r="AQ188" s="967"/>
      <c r="AR188" s="967"/>
      <c r="AS188" s="967"/>
      <c r="AT188" s="967"/>
      <c r="AU188" s="967"/>
    </row>
    <row r="189" spans="1:47" ht="19.5" customHeight="1" thickBot="1">
      <c r="A189" s="1189" t="s">
        <v>391</v>
      </c>
      <c r="B189" s="1190"/>
      <c r="C189" s="1190"/>
      <c r="D189" s="1190"/>
      <c r="E189" s="1190"/>
      <c r="F189" s="1190"/>
      <c r="G189" s="1190"/>
      <c r="H189" s="1190"/>
      <c r="I189" s="1190"/>
      <c r="J189" s="1190"/>
      <c r="K189" s="1190"/>
      <c r="L189" s="1190"/>
      <c r="M189" s="1190"/>
      <c r="N189" s="1190"/>
      <c r="O189" s="1190"/>
      <c r="P189" s="1190"/>
      <c r="Q189" s="1190"/>
      <c r="R189" s="1190"/>
      <c r="S189" s="1190"/>
      <c r="T189" s="1190"/>
      <c r="U189" s="1191"/>
      <c r="V189" s="84"/>
      <c r="AP189" s="967"/>
      <c r="AQ189" s="967"/>
      <c r="AR189" s="967"/>
      <c r="AS189" s="967"/>
      <c r="AT189" s="967"/>
      <c r="AU189" s="967"/>
    </row>
    <row r="190" spans="1:22" ht="33.75" customHeight="1">
      <c r="A190" s="255" t="s">
        <v>254</v>
      </c>
      <c r="B190" s="664" t="s">
        <v>388</v>
      </c>
      <c r="C190" s="686"/>
      <c r="D190" s="320"/>
      <c r="E190" s="320"/>
      <c r="F190" s="687"/>
      <c r="G190" s="665">
        <f>SUM(G191:G196)</f>
        <v>18</v>
      </c>
      <c r="H190" s="695">
        <f>SUM(H191:H196)</f>
        <v>540</v>
      </c>
      <c r="I190" s="666">
        <f>SUM(I191:I196)</f>
        <v>72</v>
      </c>
      <c r="J190" s="666"/>
      <c r="K190" s="666"/>
      <c r="L190" s="666">
        <f>SUM(L191:L196)</f>
        <v>72</v>
      </c>
      <c r="M190" s="667">
        <f>SUM(M191:M196)</f>
        <v>468</v>
      </c>
      <c r="N190" s="668"/>
      <c r="O190" s="1175"/>
      <c r="P190" s="1176"/>
      <c r="Q190" s="669"/>
      <c r="R190" s="1192"/>
      <c r="S190" s="1193"/>
      <c r="T190" s="670"/>
      <c r="U190" s="1177"/>
      <c r="V190" s="1178"/>
    </row>
    <row r="191" spans="1:22" ht="19.5" customHeight="1">
      <c r="A191" s="256"/>
      <c r="B191" s="671" t="s">
        <v>389</v>
      </c>
      <c r="C191" s="688">
        <v>2</v>
      </c>
      <c r="D191" s="672" t="s">
        <v>60</v>
      </c>
      <c r="E191" s="533"/>
      <c r="F191" s="689"/>
      <c r="G191" s="642">
        <v>7</v>
      </c>
      <c r="H191" s="696">
        <f>G191*30</f>
        <v>210</v>
      </c>
      <c r="I191" s="673">
        <f>J191+K191+L191</f>
        <v>24</v>
      </c>
      <c r="J191" s="127"/>
      <c r="K191" s="127"/>
      <c r="L191" s="127">
        <v>24</v>
      </c>
      <c r="M191" s="674">
        <f>H191-I191</f>
        <v>186</v>
      </c>
      <c r="N191" s="675" t="s">
        <v>390</v>
      </c>
      <c r="O191" s="1179" t="s">
        <v>390</v>
      </c>
      <c r="P191" s="1180"/>
      <c r="Q191" s="676"/>
      <c r="R191" s="1181"/>
      <c r="S191" s="1182"/>
      <c r="T191" s="32"/>
      <c r="U191" s="1170"/>
      <c r="V191" s="1171"/>
    </row>
    <row r="192" spans="1:22" ht="19.5" customHeight="1">
      <c r="A192" s="256"/>
      <c r="B192" s="671" t="s">
        <v>389</v>
      </c>
      <c r="C192" s="688">
        <v>4</v>
      </c>
      <c r="D192" s="672" t="s">
        <v>322</v>
      </c>
      <c r="E192" s="533"/>
      <c r="F192" s="689"/>
      <c r="G192" s="642">
        <v>6</v>
      </c>
      <c r="H192" s="696">
        <f>G192*30</f>
        <v>180</v>
      </c>
      <c r="I192" s="677">
        <f>J192+K192+L192</f>
        <v>24</v>
      </c>
      <c r="J192" s="127"/>
      <c r="K192" s="127"/>
      <c r="L192" s="127">
        <v>24</v>
      </c>
      <c r="M192" s="674">
        <f>H192-I192</f>
        <v>156</v>
      </c>
      <c r="N192" s="675"/>
      <c r="O192" s="1179"/>
      <c r="P192" s="1180"/>
      <c r="Q192" s="676" t="s">
        <v>390</v>
      </c>
      <c r="R192" s="1181" t="s">
        <v>390</v>
      </c>
      <c r="S192" s="1182"/>
      <c r="T192" s="32"/>
      <c r="U192" s="1170"/>
      <c r="V192" s="1171"/>
    </row>
    <row r="193" spans="1:22" ht="19.5" customHeight="1" thickBot="1">
      <c r="A193" s="684"/>
      <c r="B193" s="685" t="s">
        <v>389</v>
      </c>
      <c r="C193" s="690">
        <v>5</v>
      </c>
      <c r="D193" s="691"/>
      <c r="E193" s="692"/>
      <c r="F193" s="693"/>
      <c r="G193" s="694">
        <v>5</v>
      </c>
      <c r="H193" s="697">
        <f>G193*30</f>
        <v>150</v>
      </c>
      <c r="I193" s="698">
        <f>J193+K193+L193</f>
        <v>24</v>
      </c>
      <c r="J193" s="699"/>
      <c r="K193" s="699"/>
      <c r="L193" s="699">
        <v>24</v>
      </c>
      <c r="M193" s="700">
        <f>H193-I193</f>
        <v>126</v>
      </c>
      <c r="N193" s="701"/>
      <c r="O193" s="1166"/>
      <c r="P193" s="1167"/>
      <c r="Q193" s="702"/>
      <c r="R193" s="1166"/>
      <c r="S193" s="1167"/>
      <c r="T193" s="702" t="s">
        <v>390</v>
      </c>
      <c r="U193" s="1168"/>
      <c r="V193" s="1169"/>
    </row>
    <row r="194" spans="1:22" ht="28.5" customHeight="1">
      <c r="A194" s="560"/>
      <c r="B194" s="678"/>
      <c r="C194" s="679"/>
      <c r="D194" s="679"/>
      <c r="E194" s="703"/>
      <c r="F194" s="704"/>
      <c r="G194" s="705"/>
      <c r="H194" s="128"/>
      <c r="I194" s="680"/>
      <c r="J194" s="128"/>
      <c r="K194" s="128"/>
      <c r="L194" s="128"/>
      <c r="M194" s="681"/>
      <c r="N194" s="682"/>
      <c r="O194" s="682"/>
      <c r="P194" s="682"/>
      <c r="Q194" s="682"/>
      <c r="R194" s="682"/>
      <c r="S194" s="682"/>
      <c r="T194" s="682"/>
      <c r="U194" s="683"/>
      <c r="V194" s="683"/>
    </row>
    <row r="195" spans="1:21" ht="15.75">
      <c r="A195" s="956"/>
      <c r="B195" s="957" t="s">
        <v>425</v>
      </c>
      <c r="C195" s="957"/>
      <c r="D195" s="1154"/>
      <c r="E195" s="1154"/>
      <c r="F195" s="1155"/>
      <c r="G195" s="1155"/>
      <c r="H195" s="957"/>
      <c r="I195" s="1156" t="s">
        <v>426</v>
      </c>
      <c r="J195" s="1388"/>
      <c r="K195" s="1388"/>
      <c r="L195" s="956"/>
      <c r="M195" s="956"/>
      <c r="N195" s="956"/>
      <c r="O195" s="956"/>
      <c r="P195" s="956"/>
      <c r="Q195" s="435"/>
      <c r="R195" s="435"/>
      <c r="S195" s="956"/>
      <c r="T195" s="958"/>
      <c r="U195" s="958"/>
    </row>
    <row r="196" spans="1:21" ht="15.75">
      <c r="A196" s="956"/>
      <c r="B196" s="957"/>
      <c r="C196" s="957"/>
      <c r="D196" s="957"/>
      <c r="E196" s="957"/>
      <c r="F196" s="957"/>
      <c r="G196" s="957"/>
      <c r="H196" s="957"/>
      <c r="I196" s="957"/>
      <c r="J196" s="957"/>
      <c r="K196" s="957"/>
      <c r="L196" s="956"/>
      <c r="M196" s="956"/>
      <c r="N196" s="956"/>
      <c r="O196" s="956"/>
      <c r="P196" s="956"/>
      <c r="Q196" s="956"/>
      <c r="R196" s="956"/>
      <c r="S196" s="956"/>
      <c r="T196" s="958"/>
      <c r="U196" s="958"/>
    </row>
    <row r="197" spans="1:21" ht="18" customHeight="1">
      <c r="A197" s="956"/>
      <c r="B197" s="957" t="s">
        <v>267</v>
      </c>
      <c r="C197" s="957"/>
      <c r="D197" s="1154"/>
      <c r="E197" s="1154"/>
      <c r="F197" s="1155"/>
      <c r="G197" s="1155"/>
      <c r="H197" s="957"/>
      <c r="I197" s="1156" t="s">
        <v>407</v>
      </c>
      <c r="J197" s="1157"/>
      <c r="K197" s="1157"/>
      <c r="L197" s="956"/>
      <c r="M197" s="956"/>
      <c r="N197" s="956"/>
      <c r="O197" s="956"/>
      <c r="P197" s="956"/>
      <c r="Q197" s="956"/>
      <c r="R197" s="956"/>
      <c r="S197" s="956"/>
      <c r="T197" s="958"/>
      <c r="U197" s="958"/>
    </row>
    <row r="199" spans="1:21" ht="18" customHeight="1">
      <c r="A199" s="956"/>
      <c r="B199" s="957" t="s">
        <v>397</v>
      </c>
      <c r="C199" s="957"/>
      <c r="D199" s="1154"/>
      <c r="E199" s="1154"/>
      <c r="F199" s="1155"/>
      <c r="G199" s="1155"/>
      <c r="H199" s="957"/>
      <c r="I199" s="1156" t="s">
        <v>408</v>
      </c>
      <c r="J199" s="1157"/>
      <c r="K199" s="1157"/>
      <c r="L199" s="956"/>
      <c r="M199" s="956"/>
      <c r="N199" s="956"/>
      <c r="O199" s="956"/>
      <c r="P199" s="956"/>
      <c r="Q199" s="956"/>
      <c r="R199" s="956"/>
      <c r="S199" s="956"/>
      <c r="T199" s="958"/>
      <c r="U199" s="958"/>
    </row>
  </sheetData>
  <sheetProtection/>
  <mergeCells count="403">
    <mergeCell ref="O172:P172"/>
    <mergeCell ref="R172:S172"/>
    <mergeCell ref="O165:P165"/>
    <mergeCell ref="R165:S165"/>
    <mergeCell ref="O156:P156"/>
    <mergeCell ref="O167:P167"/>
    <mergeCell ref="R167:S167"/>
    <mergeCell ref="O161:P161"/>
    <mergeCell ref="O171:P171"/>
    <mergeCell ref="R162:S162"/>
    <mergeCell ref="R136:S136"/>
    <mergeCell ref="R124:S124"/>
    <mergeCell ref="R123:S123"/>
    <mergeCell ref="O138:P138"/>
    <mergeCell ref="R116:S116"/>
    <mergeCell ref="R129:S129"/>
    <mergeCell ref="O124:P124"/>
    <mergeCell ref="O125:P125"/>
    <mergeCell ref="R130:S130"/>
    <mergeCell ref="R131:S131"/>
    <mergeCell ref="D195:G195"/>
    <mergeCell ref="I195:K195"/>
    <mergeCell ref="D197:G197"/>
    <mergeCell ref="I197:K197"/>
    <mergeCell ref="A108:B108"/>
    <mergeCell ref="A133:U133"/>
    <mergeCell ref="A149:U149"/>
    <mergeCell ref="A176:U176"/>
    <mergeCell ref="A110:B110"/>
    <mergeCell ref="Q184:S184"/>
    <mergeCell ref="A178:B178"/>
    <mergeCell ref="B180:M180"/>
    <mergeCell ref="A179:B179"/>
    <mergeCell ref="N184:P184"/>
    <mergeCell ref="A177:B177"/>
    <mergeCell ref="B182:M182"/>
    <mergeCell ref="B184:M184"/>
    <mergeCell ref="O182:P182"/>
    <mergeCell ref="O183:P183"/>
    <mergeCell ref="O179:P179"/>
    <mergeCell ref="A125:B125"/>
    <mergeCell ref="B183:M183"/>
    <mergeCell ref="B181:M181"/>
    <mergeCell ref="A175:B175"/>
    <mergeCell ref="A122:B122"/>
    <mergeCell ref="A132:B132"/>
    <mergeCell ref="A154:B154"/>
    <mergeCell ref="A134:B134"/>
    <mergeCell ref="A151:B151"/>
    <mergeCell ref="A152:B152"/>
    <mergeCell ref="A124:B124"/>
    <mergeCell ref="O59:P59"/>
    <mergeCell ref="O60:P60"/>
    <mergeCell ref="A109:B109"/>
    <mergeCell ref="O112:P112"/>
    <mergeCell ref="O113:P113"/>
    <mergeCell ref="I115:M115"/>
    <mergeCell ref="I121:M121"/>
    <mergeCell ref="O115:P115"/>
    <mergeCell ref="A61:U61"/>
    <mergeCell ref="A1:U1"/>
    <mergeCell ref="B2:B7"/>
    <mergeCell ref="D4:D7"/>
    <mergeCell ref="T4:U4"/>
    <mergeCell ref="G2:G7"/>
    <mergeCell ref="N2:U3"/>
    <mergeCell ref="H2:M2"/>
    <mergeCell ref="J4:L4"/>
    <mergeCell ref="E5:E7"/>
    <mergeCell ref="F5:F7"/>
    <mergeCell ref="I3:L3"/>
    <mergeCell ref="X127:AG127"/>
    <mergeCell ref="A127:U127"/>
    <mergeCell ref="A10:U10"/>
    <mergeCell ref="A126:U126"/>
    <mergeCell ref="C4:C7"/>
    <mergeCell ref="A58:B58"/>
    <mergeCell ref="A59:B59"/>
    <mergeCell ref="A60:B60"/>
    <mergeCell ref="A123:B123"/>
    <mergeCell ref="E4:F4"/>
    <mergeCell ref="N185:P185"/>
    <mergeCell ref="Q185:S185"/>
    <mergeCell ref="T185:U185"/>
    <mergeCell ref="A120:U120"/>
    <mergeCell ref="T184:U184"/>
    <mergeCell ref="I4:I7"/>
    <mergeCell ref="J5:J7"/>
    <mergeCell ref="H3:H7"/>
    <mergeCell ref="K5:K7"/>
    <mergeCell ref="L5:L7"/>
    <mergeCell ref="O14:P14"/>
    <mergeCell ref="O15:P15"/>
    <mergeCell ref="O16:P16"/>
    <mergeCell ref="R20:S20"/>
    <mergeCell ref="O20:P20"/>
    <mergeCell ref="A9:U9"/>
    <mergeCell ref="A2:A7"/>
    <mergeCell ref="C2:F3"/>
    <mergeCell ref="M3:M7"/>
    <mergeCell ref="Q4:S4"/>
    <mergeCell ref="R5:S5"/>
    <mergeCell ref="O7:P7"/>
    <mergeCell ref="O8:P8"/>
    <mergeCell ref="R7:S7"/>
    <mergeCell ref="R8:S8"/>
    <mergeCell ref="N6:U6"/>
    <mergeCell ref="N4:P4"/>
    <mergeCell ref="O5:P5"/>
    <mergeCell ref="O34:P34"/>
    <mergeCell ref="O17:P17"/>
    <mergeCell ref="O18:P18"/>
    <mergeCell ref="O19:P19"/>
    <mergeCell ref="O22:P22"/>
    <mergeCell ref="R15:S15"/>
    <mergeCell ref="R16:S16"/>
    <mergeCell ref="R17:S17"/>
    <mergeCell ref="R18:S18"/>
    <mergeCell ref="R19:S19"/>
    <mergeCell ref="O30:P30"/>
    <mergeCell ref="R21:S21"/>
    <mergeCell ref="R22:S22"/>
    <mergeCell ref="R14:S14"/>
    <mergeCell ref="R121:S121"/>
    <mergeCell ref="O24:P24"/>
    <mergeCell ref="O25:P25"/>
    <mergeCell ref="O31:P31"/>
    <mergeCell ref="O32:P32"/>
    <mergeCell ref="O33:P33"/>
    <mergeCell ref="O21:P21"/>
    <mergeCell ref="O26:P26"/>
    <mergeCell ref="O27:P27"/>
    <mergeCell ref="O28:P28"/>
    <mergeCell ref="O29:P29"/>
    <mergeCell ref="O23:P23"/>
    <mergeCell ref="O35:P35"/>
    <mergeCell ref="R139:S139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45:S45"/>
    <mergeCell ref="R34:S34"/>
    <mergeCell ref="R35:S35"/>
    <mergeCell ref="R36:S36"/>
    <mergeCell ref="R37:S37"/>
    <mergeCell ref="R38:S38"/>
    <mergeCell ref="R39:S39"/>
    <mergeCell ref="O42:P42"/>
    <mergeCell ref="O43:P43"/>
    <mergeCell ref="O44:P44"/>
    <mergeCell ref="R40:S40"/>
    <mergeCell ref="R41:S41"/>
    <mergeCell ref="R42:S42"/>
    <mergeCell ref="R43:S43"/>
    <mergeCell ref="R44:S44"/>
    <mergeCell ref="O36:P36"/>
    <mergeCell ref="O37:P37"/>
    <mergeCell ref="O38:P38"/>
    <mergeCell ref="O39:P39"/>
    <mergeCell ref="O40:P40"/>
    <mergeCell ref="O41:P41"/>
    <mergeCell ref="O58:P58"/>
    <mergeCell ref="O128:P128"/>
    <mergeCell ref="O129:P129"/>
    <mergeCell ref="O130:P130"/>
    <mergeCell ref="O116:P116"/>
    <mergeCell ref="O121:P121"/>
    <mergeCell ref="O62:P62"/>
    <mergeCell ref="O75:P75"/>
    <mergeCell ref="O76:P76"/>
    <mergeCell ref="O63:P63"/>
    <mergeCell ref="R54:S54"/>
    <mergeCell ref="R55:S55"/>
    <mergeCell ref="R53:S53"/>
    <mergeCell ref="R52:S52"/>
    <mergeCell ref="O45:P45"/>
    <mergeCell ref="O46:P46"/>
    <mergeCell ref="O47:P47"/>
    <mergeCell ref="O48:P48"/>
    <mergeCell ref="R46:S46"/>
    <mergeCell ref="O52:P52"/>
    <mergeCell ref="R62:S62"/>
    <mergeCell ref="R63:S63"/>
    <mergeCell ref="R64:S64"/>
    <mergeCell ref="R65:S65"/>
    <mergeCell ref="R60:S60"/>
    <mergeCell ref="R47:S47"/>
    <mergeCell ref="R48:S48"/>
    <mergeCell ref="R58:S58"/>
    <mergeCell ref="R59:S59"/>
    <mergeCell ref="R51:S51"/>
    <mergeCell ref="O64:P64"/>
    <mergeCell ref="O65:P65"/>
    <mergeCell ref="O145:P145"/>
    <mergeCell ref="O70:P70"/>
    <mergeCell ref="O71:P71"/>
    <mergeCell ref="O72:P72"/>
    <mergeCell ref="O73:P73"/>
    <mergeCell ref="O74:P74"/>
    <mergeCell ref="O79:P79"/>
    <mergeCell ref="O77:P77"/>
    <mergeCell ref="R66:S66"/>
    <mergeCell ref="R67:S67"/>
    <mergeCell ref="O78:P78"/>
    <mergeCell ref="R75:S75"/>
    <mergeCell ref="R76:S76"/>
    <mergeCell ref="O66:P66"/>
    <mergeCell ref="O67:P67"/>
    <mergeCell ref="O68:P68"/>
    <mergeCell ref="O69:P69"/>
    <mergeCell ref="R73:S73"/>
    <mergeCell ref="R170:S170"/>
    <mergeCell ref="R163:S163"/>
    <mergeCell ref="R164:S164"/>
    <mergeCell ref="R144:S144"/>
    <mergeCell ref="R145:S145"/>
    <mergeCell ref="O110:P110"/>
    <mergeCell ref="R135:S135"/>
    <mergeCell ref="R112:S112"/>
    <mergeCell ref="R115:S115"/>
    <mergeCell ref="O140:P140"/>
    <mergeCell ref="R132:S132"/>
    <mergeCell ref="R125:S125"/>
    <mergeCell ref="R128:S128"/>
    <mergeCell ref="R68:S68"/>
    <mergeCell ref="R69:S69"/>
    <mergeCell ref="R70:S70"/>
    <mergeCell ref="R71:S71"/>
    <mergeCell ref="R94:S94"/>
    <mergeCell ref="R72:S72"/>
    <mergeCell ref="R82:S82"/>
    <mergeCell ref="R83:S83"/>
    <mergeCell ref="R84:S84"/>
    <mergeCell ref="R85:S85"/>
    <mergeCell ref="R74:S74"/>
    <mergeCell ref="R77:S77"/>
    <mergeCell ref="R78:S78"/>
    <mergeCell ref="R79:S79"/>
    <mergeCell ref="R80:S80"/>
    <mergeCell ref="R88:S88"/>
    <mergeCell ref="O107:P107"/>
    <mergeCell ref="O93:P93"/>
    <mergeCell ref="O91:P91"/>
    <mergeCell ref="R95:S95"/>
    <mergeCell ref="R109:S109"/>
    <mergeCell ref="R108:S108"/>
    <mergeCell ref="O92:P92"/>
    <mergeCell ref="R101:S101"/>
    <mergeCell ref="R93:S93"/>
    <mergeCell ref="O53:P53"/>
    <mergeCell ref="O54:P54"/>
    <mergeCell ref="O104:P104"/>
    <mergeCell ref="R89:S89"/>
    <mergeCell ref="O94:P94"/>
    <mergeCell ref="R92:S92"/>
    <mergeCell ref="R87:S87"/>
    <mergeCell ref="R81:S81"/>
    <mergeCell ref="O83:P83"/>
    <mergeCell ref="R86:S86"/>
    <mergeCell ref="O80:P80"/>
    <mergeCell ref="O81:P81"/>
    <mergeCell ref="O109:P109"/>
    <mergeCell ref="O82:P82"/>
    <mergeCell ref="O88:P88"/>
    <mergeCell ref="O89:P89"/>
    <mergeCell ref="O90:P90"/>
    <mergeCell ref="O101:P101"/>
    <mergeCell ref="O87:P87"/>
    <mergeCell ref="O108:P108"/>
    <mergeCell ref="R154:S154"/>
    <mergeCell ref="O160:P160"/>
    <mergeCell ref="R160:S160"/>
    <mergeCell ref="O166:P166"/>
    <mergeCell ref="R155:S155"/>
    <mergeCell ref="R166:S166"/>
    <mergeCell ref="O169:P169"/>
    <mergeCell ref="O159:P159"/>
    <mergeCell ref="R147:S147"/>
    <mergeCell ref="O158:P158"/>
    <mergeCell ref="R158:S158"/>
    <mergeCell ref="R159:S159"/>
    <mergeCell ref="O155:P155"/>
    <mergeCell ref="R169:S169"/>
    <mergeCell ref="R152:S152"/>
    <mergeCell ref="R148:S148"/>
    <mergeCell ref="O144:P144"/>
    <mergeCell ref="O146:P146"/>
    <mergeCell ref="O154:P154"/>
    <mergeCell ref="R113:S113"/>
    <mergeCell ref="R150:S150"/>
    <mergeCell ref="O148:P148"/>
    <mergeCell ref="O137:P137"/>
    <mergeCell ref="O134:P134"/>
    <mergeCell ref="O123:P123"/>
    <mergeCell ref="R153:S153"/>
    <mergeCell ref="R110:S110"/>
    <mergeCell ref="R104:S104"/>
    <mergeCell ref="O143:P143"/>
    <mergeCell ref="R143:S143"/>
    <mergeCell ref="O141:P141"/>
    <mergeCell ref="O139:P139"/>
    <mergeCell ref="R137:S137"/>
    <mergeCell ref="R141:S141"/>
    <mergeCell ref="O131:P131"/>
    <mergeCell ref="O132:P132"/>
    <mergeCell ref="A135:B135"/>
    <mergeCell ref="O135:P135"/>
    <mergeCell ref="A136:B136"/>
    <mergeCell ref="A116:B116"/>
    <mergeCell ref="O55:P55"/>
    <mergeCell ref="R90:S90"/>
    <mergeCell ref="R91:S91"/>
    <mergeCell ref="R122:S122"/>
    <mergeCell ref="R107:S107"/>
    <mergeCell ref="R98:S98"/>
    <mergeCell ref="A150:B150"/>
    <mergeCell ref="A153:B153"/>
    <mergeCell ref="R175:S175"/>
    <mergeCell ref="O157:P157"/>
    <mergeCell ref="R157:S157"/>
    <mergeCell ref="R146:S146"/>
    <mergeCell ref="O150:P150"/>
    <mergeCell ref="O162:P162"/>
    <mergeCell ref="O175:P175"/>
    <mergeCell ref="O163:P163"/>
    <mergeCell ref="O181:P181"/>
    <mergeCell ref="O177:P177"/>
    <mergeCell ref="O178:P178"/>
    <mergeCell ref="O170:P170"/>
    <mergeCell ref="O86:P86"/>
    <mergeCell ref="O95:P95"/>
    <mergeCell ref="O147:P147"/>
    <mergeCell ref="O168:P168"/>
    <mergeCell ref="O151:P151"/>
    <mergeCell ref="A111:U111"/>
    <mergeCell ref="R181:S181"/>
    <mergeCell ref="O164:P164"/>
    <mergeCell ref="O49:P49"/>
    <mergeCell ref="R49:S49"/>
    <mergeCell ref="O50:P50"/>
    <mergeCell ref="R50:S50"/>
    <mergeCell ref="O51:P51"/>
    <mergeCell ref="O153:P153"/>
    <mergeCell ref="R168:S168"/>
    <mergeCell ref="O180:P180"/>
    <mergeCell ref="O191:P191"/>
    <mergeCell ref="R191:S191"/>
    <mergeCell ref="R171:S171"/>
    <mergeCell ref="O173:P173"/>
    <mergeCell ref="R173:S173"/>
    <mergeCell ref="O174:P174"/>
    <mergeCell ref="R178:S178"/>
    <mergeCell ref="R179:S179"/>
    <mergeCell ref="N186:P186"/>
    <mergeCell ref="R180:S180"/>
    <mergeCell ref="T186:U186"/>
    <mergeCell ref="O57:P57"/>
    <mergeCell ref="R57:S57"/>
    <mergeCell ref="O56:P56"/>
    <mergeCell ref="R56:S56"/>
    <mergeCell ref="O122:P122"/>
    <mergeCell ref="O136:P136"/>
    <mergeCell ref="O98:P98"/>
    <mergeCell ref="O84:P84"/>
    <mergeCell ref="O85:P85"/>
    <mergeCell ref="R192:S192"/>
    <mergeCell ref="R151:S151"/>
    <mergeCell ref="O152:P152"/>
    <mergeCell ref="R177:S177"/>
    <mergeCell ref="U192:V192"/>
    <mergeCell ref="R174:S174"/>
    <mergeCell ref="R182:S182"/>
    <mergeCell ref="R183:S183"/>
    <mergeCell ref="A189:U189"/>
    <mergeCell ref="R190:S190"/>
    <mergeCell ref="U193:V193"/>
    <mergeCell ref="U191:V191"/>
    <mergeCell ref="O142:P142"/>
    <mergeCell ref="R142:S142"/>
    <mergeCell ref="Q186:S186"/>
    <mergeCell ref="N188:U188"/>
    <mergeCell ref="N187:U187"/>
    <mergeCell ref="O190:P190"/>
    <mergeCell ref="U190:V190"/>
    <mergeCell ref="O192:P192"/>
    <mergeCell ref="D199:G199"/>
    <mergeCell ref="I199:K199"/>
    <mergeCell ref="O11:P11"/>
    <mergeCell ref="R11:S11"/>
    <mergeCell ref="O12:P12"/>
    <mergeCell ref="R12:S12"/>
    <mergeCell ref="O13:P13"/>
    <mergeCell ref="R13:S13"/>
    <mergeCell ref="O193:P193"/>
    <mergeCell ref="R193:S193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9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9"/>
  <sheetViews>
    <sheetView view="pageBreakPreview" zoomScaleNormal="80" zoomScaleSheetLayoutView="100" zoomScalePageLayoutView="0" workbookViewId="0" topLeftCell="A1">
      <pane ySplit="8" topLeftCell="A175" activePane="bottomLeft" state="frozen"/>
      <selection pane="topLeft" activeCell="A1" sqref="A1"/>
      <selection pane="bottomLeft" activeCell="B171" sqref="B171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42" width="9.125" style="7" customWidth="1"/>
    <col min="43" max="43" width="9.625" style="970" bestFit="1" customWidth="1"/>
    <col min="44" max="44" width="10.25390625" style="970" customWidth="1"/>
    <col min="45" max="45" width="9.625" style="970" bestFit="1" customWidth="1"/>
    <col min="46" max="46" width="10.25390625" style="970" customWidth="1"/>
    <col min="47" max="47" width="9.625" style="970" bestFit="1" customWidth="1"/>
    <col min="48" max="48" width="10.375" style="970" customWidth="1"/>
    <col min="49" max="16384" width="9.125" style="7" customWidth="1"/>
  </cols>
  <sheetData>
    <row r="1" spans="1:21" ht="19.5" customHeight="1" thickBot="1">
      <c r="A1" s="1334" t="s">
        <v>411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5"/>
      <c r="O1" s="1335"/>
      <c r="P1" s="1335"/>
      <c r="Q1" s="1335"/>
      <c r="R1" s="1335"/>
      <c r="S1" s="1335"/>
      <c r="T1" s="1335"/>
      <c r="U1" s="1335"/>
    </row>
    <row r="2" spans="1:48" s="13" customFormat="1" ht="15" customHeight="1">
      <c r="A2" s="1295" t="s">
        <v>108</v>
      </c>
      <c r="B2" s="1336" t="s">
        <v>21</v>
      </c>
      <c r="C2" s="1297" t="s">
        <v>236</v>
      </c>
      <c r="D2" s="1298"/>
      <c r="E2" s="1298"/>
      <c r="F2" s="1299"/>
      <c r="G2" s="1337" t="s">
        <v>36</v>
      </c>
      <c r="H2" s="1345" t="s">
        <v>109</v>
      </c>
      <c r="I2" s="1345"/>
      <c r="J2" s="1345"/>
      <c r="K2" s="1345"/>
      <c r="L2" s="1345"/>
      <c r="M2" s="1346"/>
      <c r="N2" s="1341" t="s">
        <v>268</v>
      </c>
      <c r="O2" s="1342"/>
      <c r="P2" s="1342"/>
      <c r="Q2" s="1342"/>
      <c r="R2" s="1342"/>
      <c r="S2" s="1342"/>
      <c r="T2" s="1342"/>
      <c r="U2" s="1342"/>
      <c r="AQ2" s="971"/>
      <c r="AR2" s="971"/>
      <c r="AS2" s="971"/>
      <c r="AT2" s="971"/>
      <c r="AU2" s="971"/>
      <c r="AV2" s="971"/>
    </row>
    <row r="3" spans="1:48" s="13" customFormat="1" ht="15.75" customHeight="1">
      <c r="A3" s="1296"/>
      <c r="B3" s="1317"/>
      <c r="C3" s="1300"/>
      <c r="D3" s="1301"/>
      <c r="E3" s="1301"/>
      <c r="F3" s="1302"/>
      <c r="G3" s="1338"/>
      <c r="H3" s="1316" t="s">
        <v>18</v>
      </c>
      <c r="I3" s="1317" t="s">
        <v>110</v>
      </c>
      <c r="J3" s="1318"/>
      <c r="K3" s="1318"/>
      <c r="L3" s="1318"/>
      <c r="M3" s="1303" t="s">
        <v>19</v>
      </c>
      <c r="N3" s="1343"/>
      <c r="O3" s="1344"/>
      <c r="P3" s="1344"/>
      <c r="Q3" s="1344"/>
      <c r="R3" s="1344"/>
      <c r="S3" s="1344"/>
      <c r="T3" s="1344"/>
      <c r="U3" s="1344"/>
      <c r="AQ3" s="971"/>
      <c r="AR3" s="971"/>
      <c r="AS3" s="971"/>
      <c r="AT3" s="971"/>
      <c r="AU3" s="971"/>
      <c r="AV3" s="971"/>
    </row>
    <row r="4" spans="1:48" s="13" customFormat="1" ht="15.75" customHeight="1">
      <c r="A4" s="1296"/>
      <c r="B4" s="1317"/>
      <c r="C4" s="1292" t="s">
        <v>111</v>
      </c>
      <c r="D4" s="1292" t="s">
        <v>112</v>
      </c>
      <c r="E4" s="1306" t="s">
        <v>113</v>
      </c>
      <c r="F4" s="1307"/>
      <c r="G4" s="1338"/>
      <c r="H4" s="1316"/>
      <c r="I4" s="1314" t="s">
        <v>17</v>
      </c>
      <c r="J4" s="1347" t="s">
        <v>114</v>
      </c>
      <c r="K4" s="1347"/>
      <c r="L4" s="1347"/>
      <c r="M4" s="1304"/>
      <c r="N4" s="1289" t="s">
        <v>231</v>
      </c>
      <c r="O4" s="1278"/>
      <c r="P4" s="1278"/>
      <c r="Q4" s="1278" t="s">
        <v>232</v>
      </c>
      <c r="R4" s="1278"/>
      <c r="S4" s="1278"/>
      <c r="T4" s="1278" t="s">
        <v>20</v>
      </c>
      <c r="U4" s="1278"/>
      <c r="AQ4" s="971"/>
      <c r="AR4" s="971"/>
      <c r="AS4" s="971"/>
      <c r="AT4" s="971"/>
      <c r="AU4" s="971"/>
      <c r="AV4" s="971"/>
    </row>
    <row r="5" spans="1:48" s="13" customFormat="1" ht="15.75">
      <c r="A5" s="1296"/>
      <c r="B5" s="1317"/>
      <c r="C5" s="1316"/>
      <c r="D5" s="1316"/>
      <c r="E5" s="1348" t="s">
        <v>115</v>
      </c>
      <c r="F5" s="1350" t="s">
        <v>116</v>
      </c>
      <c r="G5" s="1339"/>
      <c r="H5" s="1316"/>
      <c r="I5" s="1315"/>
      <c r="J5" s="1292" t="s">
        <v>117</v>
      </c>
      <c r="K5" s="1292" t="s">
        <v>46</v>
      </c>
      <c r="L5" s="1292" t="s">
        <v>118</v>
      </c>
      <c r="M5" s="1305"/>
      <c r="N5" s="227">
        <v>1</v>
      </c>
      <c r="O5" s="1290">
        <v>2</v>
      </c>
      <c r="P5" s="1291"/>
      <c r="Q5" s="14">
        <v>3</v>
      </c>
      <c r="R5" s="1279">
        <v>4</v>
      </c>
      <c r="S5" s="1280"/>
      <c r="T5" s="14">
        <v>5</v>
      </c>
      <c r="U5" s="14">
        <v>6</v>
      </c>
      <c r="AQ5" s="972" t="s">
        <v>430</v>
      </c>
      <c r="AR5" s="972" t="s">
        <v>431</v>
      </c>
      <c r="AS5" s="972" t="s">
        <v>432</v>
      </c>
      <c r="AT5" s="972" t="s">
        <v>433</v>
      </c>
      <c r="AU5" s="972" t="s">
        <v>434</v>
      </c>
      <c r="AV5" s="972" t="s">
        <v>435</v>
      </c>
    </row>
    <row r="6" spans="1:48" s="13" customFormat="1" ht="15.75">
      <c r="A6" s="1296"/>
      <c r="B6" s="1317"/>
      <c r="C6" s="1316"/>
      <c r="D6" s="1316"/>
      <c r="E6" s="1349"/>
      <c r="F6" s="1350"/>
      <c r="G6" s="1339"/>
      <c r="H6" s="1316"/>
      <c r="I6" s="1315"/>
      <c r="J6" s="1292"/>
      <c r="K6" s="1292"/>
      <c r="L6" s="1292"/>
      <c r="M6" s="1305"/>
      <c r="N6" s="1289" t="s">
        <v>235</v>
      </c>
      <c r="O6" s="1278"/>
      <c r="P6" s="1278"/>
      <c r="Q6" s="1278"/>
      <c r="R6" s="1278"/>
      <c r="S6" s="1278"/>
      <c r="T6" s="1278"/>
      <c r="U6" s="1278"/>
      <c r="AQ6" s="972"/>
      <c r="AR6" s="972"/>
      <c r="AS6" s="972"/>
      <c r="AT6" s="972"/>
      <c r="AU6" s="972"/>
      <c r="AV6" s="972"/>
    </row>
    <row r="7" spans="1:48" s="13" customFormat="1" ht="42" customHeight="1">
      <c r="A7" s="1296"/>
      <c r="B7" s="1318"/>
      <c r="C7" s="1316"/>
      <c r="D7" s="1316"/>
      <c r="E7" s="1349"/>
      <c r="F7" s="1351"/>
      <c r="G7" s="1340"/>
      <c r="H7" s="1316"/>
      <c r="I7" s="1315"/>
      <c r="J7" s="1292"/>
      <c r="K7" s="1292"/>
      <c r="L7" s="1292"/>
      <c r="M7" s="1303"/>
      <c r="N7" s="229"/>
      <c r="O7" s="1281"/>
      <c r="P7" s="1282"/>
      <c r="Q7" s="17"/>
      <c r="R7" s="1285"/>
      <c r="S7" s="1286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3">
        <v>15</v>
      </c>
      <c r="P8" s="1284"/>
      <c r="Q8" s="232" t="s">
        <v>227</v>
      </c>
      <c r="R8" s="1287" t="s">
        <v>61</v>
      </c>
      <c r="S8" s="1288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93" t="s">
        <v>276</v>
      </c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322" t="s">
        <v>279</v>
      </c>
      <c r="B10" s="1323"/>
      <c r="C10" s="1323"/>
      <c r="D10" s="1323"/>
      <c r="E10" s="1323"/>
      <c r="F10" s="1323"/>
      <c r="G10" s="1323"/>
      <c r="H10" s="1323"/>
      <c r="I10" s="1323"/>
      <c r="J10" s="1323"/>
      <c r="K10" s="1323"/>
      <c r="L10" s="1323"/>
      <c r="M10" s="1323"/>
      <c r="N10" s="1323"/>
      <c r="O10" s="1323"/>
      <c r="P10" s="1323"/>
      <c r="Q10" s="1323"/>
      <c r="R10" s="1323"/>
      <c r="S10" s="1323"/>
      <c r="T10" s="1323"/>
      <c r="U10" s="1323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392</v>
      </c>
      <c r="C11" s="729"/>
      <c r="D11" s="235"/>
      <c r="E11" s="235"/>
      <c r="F11" s="730"/>
      <c r="G11" s="990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158"/>
      <c r="P11" s="1159"/>
      <c r="Q11" s="239"/>
      <c r="R11" s="1160"/>
      <c r="S11" s="1161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46.5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365</v>
      </c>
      <c r="C12" s="734"/>
      <c r="D12" s="194"/>
      <c r="E12" s="194"/>
      <c r="F12" s="735"/>
      <c r="G12" s="991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162"/>
      <c r="P12" s="1163"/>
      <c r="Q12" s="333"/>
      <c r="R12" s="1164"/>
      <c r="S12" s="1165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7">ISBLANK(N12)</f>
        <v>1</v>
      </c>
      <c r="AR12" s="973" t="b">
        <f t="shared" si="0"/>
        <v>1</v>
      </c>
      <c r="AS12" s="973" t="b">
        <f aca="true" t="shared" si="1" ref="AS12:AT57">ISBLANK(Q12)</f>
        <v>1</v>
      </c>
      <c r="AT12" s="973" t="b">
        <f t="shared" si="1"/>
        <v>1</v>
      </c>
      <c r="AU12" s="973" t="b">
        <f aca="true" t="shared" si="2" ref="AU12:AV57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986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62"/>
      <c r="P13" s="1163"/>
      <c r="Q13" s="28"/>
      <c r="R13" s="1164"/>
      <c r="S13" s="1165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12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997">
        <f>G15+G16</f>
        <v>12</v>
      </c>
      <c r="H14" s="742">
        <f aca="true" t="shared" si="3" ref="H14:H21">G14*30</f>
        <v>360</v>
      </c>
      <c r="I14" s="332"/>
      <c r="J14" s="333"/>
      <c r="K14" s="333"/>
      <c r="L14" s="333"/>
      <c r="M14" s="334"/>
      <c r="N14" s="335"/>
      <c r="O14" s="1241"/>
      <c r="P14" s="1242"/>
      <c r="Q14" s="333"/>
      <c r="R14" s="1224"/>
      <c r="S14" s="1225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SUMIF($V$14:$V$197,1,$G$14:$G$197)</f>
        <v>44.5</v>
      </c>
      <c r="AP14" s="579">
        <f>SUM(AP11:AP13)</f>
        <v>58.5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365</v>
      </c>
      <c r="C15" s="734"/>
      <c r="D15" s="194"/>
      <c r="E15" s="194"/>
      <c r="F15" s="735"/>
      <c r="G15" s="997">
        <v>6</v>
      </c>
      <c r="H15" s="591">
        <f t="shared" si="3"/>
        <v>180</v>
      </c>
      <c r="I15" s="332"/>
      <c r="J15" s="333"/>
      <c r="K15" s="333"/>
      <c r="L15" s="333"/>
      <c r="M15" s="334"/>
      <c r="N15" s="335"/>
      <c r="O15" s="1162"/>
      <c r="P15" s="1163"/>
      <c r="Q15" s="333"/>
      <c r="R15" s="1164"/>
      <c r="S15" s="1165"/>
      <c r="T15" s="333"/>
      <c r="U15" s="334"/>
      <c r="W15" s="578" t="s">
        <v>264</v>
      </c>
      <c r="X15" s="578">
        <f aca="true" t="shared" si="4" ref="X15:AC15">COUNTIF($C14:$C197,X14)</f>
        <v>3</v>
      </c>
      <c r="Y15" s="578">
        <f t="shared" si="4"/>
        <v>4</v>
      </c>
      <c r="Z15" s="578">
        <f t="shared" si="4"/>
        <v>3</v>
      </c>
      <c r="AA15" s="578">
        <f t="shared" si="4"/>
        <v>5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SUMIF($V$14:$V$197,2,$G$14:$G$197)</f>
        <v>31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997">
        <v>6</v>
      </c>
      <c r="H16" s="591">
        <f t="shared" si="3"/>
        <v>180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62"/>
      <c r="P16" s="1163"/>
      <c r="Q16" s="333"/>
      <c r="R16" s="1164"/>
      <c r="S16" s="1165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COUNTIF($D14:$D197,X14)</f>
        <v>4</v>
      </c>
      <c r="Y16" s="578">
        <f t="shared" si="5"/>
        <v>12</v>
      </c>
      <c r="Z16" s="578">
        <f t="shared" si="5"/>
        <v>9</v>
      </c>
      <c r="AA16" s="578">
        <f t="shared" si="5"/>
        <v>15</v>
      </c>
      <c r="AB16" s="578">
        <f t="shared" si="5"/>
        <v>7</v>
      </c>
      <c r="AC16" s="578">
        <f t="shared" si="5"/>
        <v>2</v>
      </c>
      <c r="AE16" s="31" t="s">
        <v>20</v>
      </c>
      <c r="AF16" s="579">
        <f>SUMIF($V$14:$V$197,3,$G$14:$G$197)</f>
        <v>42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366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162"/>
      <c r="P17" s="1163"/>
      <c r="Q17" s="28"/>
      <c r="R17" s="1164"/>
      <c r="S17" s="1165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117.5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367</v>
      </c>
      <c r="C18" s="737"/>
      <c r="D18" s="191" t="s">
        <v>300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162"/>
      <c r="P18" s="1163"/>
      <c r="Q18" s="28"/>
      <c r="R18" s="1164"/>
      <c r="S18" s="1165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368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162"/>
      <c r="P19" s="1163"/>
      <c r="Q19" s="28"/>
      <c r="R19" s="1164"/>
      <c r="S19" s="1165"/>
      <c r="T19" s="28"/>
      <c r="U19" s="242"/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162"/>
      <c r="P20" s="1163"/>
      <c r="Q20" s="28"/>
      <c r="R20" s="1164"/>
      <c r="S20" s="1165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365</v>
      </c>
      <c r="C21" s="734"/>
      <c r="D21" s="749"/>
      <c r="E21" s="749"/>
      <c r="F21" s="750"/>
      <c r="G21" s="986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162"/>
      <c r="P21" s="1163"/>
      <c r="Q21" s="28"/>
      <c r="R21" s="1164"/>
      <c r="S21" s="1165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986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162"/>
      <c r="P22" s="1163"/>
      <c r="Q22" s="28"/>
      <c r="R22" s="1164"/>
      <c r="S22" s="1165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281</v>
      </c>
      <c r="B23" s="748" t="s">
        <v>412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162"/>
      <c r="P23" s="1163"/>
      <c r="Q23" s="28"/>
      <c r="R23" s="1164"/>
      <c r="S23" s="1165"/>
      <c r="T23" s="28"/>
      <c r="U23" s="242"/>
      <c r="W23" s="578" t="s">
        <v>264</v>
      </c>
      <c r="X23" s="578">
        <f aca="true" t="shared" si="6" ref="X23:AC23">COUNTIF($C23:$C197,X139)</f>
        <v>2</v>
      </c>
      <c r="Y23" s="578">
        <f t="shared" si="6"/>
        <v>4</v>
      </c>
      <c r="Z23" s="578">
        <f t="shared" si="6"/>
        <v>3</v>
      </c>
      <c r="AA23" s="578">
        <f t="shared" si="6"/>
        <v>5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SUMIF($V$23:$V$197,2,$G$23:$G$197)</f>
        <v>31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365</v>
      </c>
      <c r="C24" s="754"/>
      <c r="D24" s="62"/>
      <c r="E24" s="62"/>
      <c r="F24" s="755"/>
      <c r="G24" s="987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162"/>
      <c r="P24" s="1163"/>
      <c r="Q24" s="28"/>
      <c r="R24" s="1164"/>
      <c r="S24" s="1165"/>
      <c r="T24" s="28"/>
      <c r="U24" s="242"/>
      <c r="W24" s="578" t="s">
        <v>177</v>
      </c>
      <c r="X24" s="578">
        <f aca="true" t="shared" si="7" ref="X24:AC24">COUNTIF($D23:$D197,X139)</f>
        <v>4</v>
      </c>
      <c r="Y24" s="578">
        <f t="shared" si="7"/>
        <v>12</v>
      </c>
      <c r="Z24" s="578">
        <f t="shared" si="7"/>
        <v>9</v>
      </c>
      <c r="AA24" s="578">
        <f t="shared" si="7"/>
        <v>15</v>
      </c>
      <c r="AB24" s="578">
        <f t="shared" si="7"/>
        <v>7</v>
      </c>
      <c r="AC24" s="578">
        <f t="shared" si="7"/>
        <v>1</v>
      </c>
      <c r="AD24" s="31" t="s">
        <v>20</v>
      </c>
      <c r="AE24" s="579">
        <f>SUMIF($V$23:$V$197,3,$G$23:$G$197)</f>
        <v>36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987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162"/>
      <c r="P25" s="1163"/>
      <c r="Q25" s="28"/>
      <c r="R25" s="1164"/>
      <c r="S25" s="1165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67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282</v>
      </c>
      <c r="B26" s="587" t="s">
        <v>332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162"/>
      <c r="P26" s="1163"/>
      <c r="Q26" s="28"/>
      <c r="R26" s="1164"/>
      <c r="S26" s="1165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365</v>
      </c>
      <c r="C27" s="757"/>
      <c r="D27" s="63"/>
      <c r="E27" s="63"/>
      <c r="F27" s="755"/>
      <c r="G27" s="987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162"/>
      <c r="P27" s="1163"/>
      <c r="Q27" s="28"/>
      <c r="R27" s="1164"/>
      <c r="S27" s="1165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987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162"/>
      <c r="P28" s="1163"/>
      <c r="Q28" s="28"/>
      <c r="R28" s="1164"/>
      <c r="S28" s="1165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987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162"/>
      <c r="P29" s="1163"/>
      <c r="Q29" s="28"/>
      <c r="R29" s="1164"/>
      <c r="S29" s="1165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987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64" t="s">
        <v>294</v>
      </c>
      <c r="P30" s="1165"/>
      <c r="Q30" s="28"/>
      <c r="R30" s="1164"/>
      <c r="S30" s="1165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283</v>
      </c>
      <c r="B31" s="758" t="s">
        <v>196</v>
      </c>
      <c r="C31" s="757"/>
      <c r="D31" s="62"/>
      <c r="E31" s="62"/>
      <c r="F31" s="755"/>
      <c r="G31" s="987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162"/>
      <c r="P31" s="1163"/>
      <c r="Q31" s="28"/>
      <c r="R31" s="1164"/>
      <c r="S31" s="1165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365</v>
      </c>
      <c r="C32" s="757"/>
      <c r="D32" s="62"/>
      <c r="E32" s="62"/>
      <c r="F32" s="755"/>
      <c r="G32" s="988">
        <v>3</v>
      </c>
      <c r="H32" s="591">
        <f t="shared" si="8"/>
        <v>90</v>
      </c>
      <c r="I32" s="40"/>
      <c r="J32" s="40"/>
      <c r="K32" s="40"/>
      <c r="L32" s="40"/>
      <c r="M32" s="759"/>
      <c r="N32" s="313"/>
      <c r="O32" s="1162"/>
      <c r="P32" s="1163"/>
      <c r="Q32" s="28"/>
      <c r="R32" s="1164"/>
      <c r="S32" s="1165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988">
        <f>G34+G35</f>
        <v>12</v>
      </c>
      <c r="H33" s="591">
        <f>G33*30</f>
        <v>360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332</v>
      </c>
      <c r="N33" s="313"/>
      <c r="O33" s="1162"/>
      <c r="P33" s="1163"/>
      <c r="Q33" s="28"/>
      <c r="R33" s="1164"/>
      <c r="S33" s="1165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988">
        <v>7</v>
      </c>
      <c r="H34" s="591">
        <f t="shared" si="8"/>
        <v>210</v>
      </c>
      <c r="I34" s="95">
        <v>16</v>
      </c>
      <c r="J34" s="40" t="s">
        <v>92</v>
      </c>
      <c r="K34" s="40"/>
      <c r="L34" s="40" t="s">
        <v>208</v>
      </c>
      <c r="M34" s="276">
        <f>H34-I34</f>
        <v>194</v>
      </c>
      <c r="N34" s="241" t="s">
        <v>209</v>
      </c>
      <c r="O34" s="1162"/>
      <c r="P34" s="1163"/>
      <c r="Q34" s="28"/>
      <c r="R34" s="1164"/>
      <c r="S34" s="1165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988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219" t="s">
        <v>88</v>
      </c>
      <c r="P35" s="1220"/>
      <c r="Q35" s="28"/>
      <c r="R35" s="1164"/>
      <c r="S35" s="1165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284</v>
      </c>
      <c r="B36" s="758" t="s">
        <v>67</v>
      </c>
      <c r="C36" s="757"/>
      <c r="D36" s="62"/>
      <c r="E36" s="62"/>
      <c r="F36" s="755"/>
      <c r="G36" s="988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85"/>
      <c r="P36" s="1186"/>
      <c r="Q36" s="28"/>
      <c r="R36" s="1164"/>
      <c r="S36" s="1165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365</v>
      </c>
      <c r="C37" s="757"/>
      <c r="D37" s="62"/>
      <c r="E37" s="62"/>
      <c r="F37" s="755"/>
      <c r="G37" s="988">
        <v>1.5</v>
      </c>
      <c r="H37" s="591">
        <f aca="true" t="shared" si="9" ref="H37:H57">G37*30</f>
        <v>45</v>
      </c>
      <c r="I37" s="28"/>
      <c r="J37" s="28"/>
      <c r="K37" s="28"/>
      <c r="L37" s="28"/>
      <c r="M37" s="243"/>
      <c r="N37" s="250"/>
      <c r="O37" s="1162"/>
      <c r="P37" s="1163"/>
      <c r="Q37" s="28"/>
      <c r="R37" s="1164"/>
      <c r="S37" s="1165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988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64" t="s">
        <v>94</v>
      </c>
      <c r="P38" s="1165"/>
      <c r="Q38" s="28"/>
      <c r="R38" s="1164"/>
      <c r="S38" s="1165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338</v>
      </c>
      <c r="B39" s="758" t="s">
        <v>44</v>
      </c>
      <c r="C39" s="757"/>
      <c r="D39" s="62"/>
      <c r="E39" s="62"/>
      <c r="F39" s="755"/>
      <c r="G39" s="987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162"/>
      <c r="P39" s="1163"/>
      <c r="Q39" s="36"/>
      <c r="R39" s="1164"/>
      <c r="S39" s="1165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365</v>
      </c>
      <c r="C40" s="757"/>
      <c r="D40" s="62"/>
      <c r="E40" s="62"/>
      <c r="F40" s="755"/>
      <c r="G40" s="988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162"/>
      <c r="P40" s="1163"/>
      <c r="Q40" s="36"/>
      <c r="R40" s="1164"/>
      <c r="S40" s="1165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988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162"/>
      <c r="P41" s="1163"/>
      <c r="Q41" s="36"/>
      <c r="R41" s="1164"/>
      <c r="S41" s="1165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988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162"/>
      <c r="P42" s="1163"/>
      <c r="Q42" s="36"/>
      <c r="R42" s="1164"/>
      <c r="S42" s="1165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988">
        <v>4</v>
      </c>
      <c r="H43" s="591">
        <f t="shared" si="9"/>
        <v>120</v>
      </c>
      <c r="I43" s="95">
        <v>16</v>
      </c>
      <c r="J43" s="97" t="s">
        <v>94</v>
      </c>
      <c r="K43" s="97" t="s">
        <v>379</v>
      </c>
      <c r="L43" s="97" t="s">
        <v>210</v>
      </c>
      <c r="M43" s="276">
        <f>H43-I43</f>
        <v>104</v>
      </c>
      <c r="N43" s="313"/>
      <c r="O43" s="1219" t="s">
        <v>380</v>
      </c>
      <c r="P43" s="1220"/>
      <c r="Q43" s="36"/>
      <c r="R43" s="1164"/>
      <c r="S43" s="1165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268"/>
      <c r="P44" s="1269"/>
      <c r="Q44" s="28"/>
      <c r="R44" s="1164"/>
      <c r="S44" s="1165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 hidden="1">
      <c r="A45" s="222"/>
      <c r="B45" s="748" t="s">
        <v>365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268"/>
      <c r="P45" s="1269"/>
      <c r="Q45" s="28"/>
      <c r="R45" s="1164"/>
      <c r="S45" s="1165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339</v>
      </c>
      <c r="B46" s="626" t="s">
        <v>285</v>
      </c>
      <c r="C46" s="629"/>
      <c r="D46" s="62"/>
      <c r="E46" s="62"/>
      <c r="F46" s="755"/>
      <c r="G46" s="987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268"/>
      <c r="P46" s="1269"/>
      <c r="Q46" s="28"/>
      <c r="R46" s="1164"/>
      <c r="S46" s="1165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365</v>
      </c>
      <c r="C47" s="629"/>
      <c r="D47" s="62"/>
      <c r="E47" s="62"/>
      <c r="F47" s="755"/>
      <c r="G47" s="987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268"/>
      <c r="P47" s="1269"/>
      <c r="Q47" s="28"/>
      <c r="R47" s="1164"/>
      <c r="S47" s="1165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987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270" t="s">
        <v>91</v>
      </c>
      <c r="P48" s="1270"/>
      <c r="Q48" s="28"/>
      <c r="R48" s="1164"/>
      <c r="S48" s="1165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340</v>
      </c>
      <c r="B49" s="764" t="s">
        <v>171</v>
      </c>
      <c r="C49" s="627"/>
      <c r="D49" s="63"/>
      <c r="E49" s="63"/>
      <c r="F49" s="628"/>
      <c r="G49" s="998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162"/>
      <c r="P49" s="1163"/>
      <c r="Q49" s="533"/>
      <c r="R49" s="1172"/>
      <c r="S49" s="1173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365</v>
      </c>
      <c r="C50" s="627"/>
      <c r="D50" s="63"/>
      <c r="E50" s="63"/>
      <c r="F50" s="628"/>
      <c r="G50" s="999">
        <v>1</v>
      </c>
      <c r="H50" s="591">
        <f t="shared" si="9"/>
        <v>30</v>
      </c>
      <c r="I50" s="40"/>
      <c r="J50" s="40"/>
      <c r="K50" s="40"/>
      <c r="L50" s="40"/>
      <c r="M50" s="406"/>
      <c r="N50" s="763"/>
      <c r="O50" s="1162"/>
      <c r="P50" s="1163"/>
      <c r="Q50" s="533"/>
      <c r="R50" s="1172"/>
      <c r="S50" s="1173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999">
        <v>3</v>
      </c>
      <c r="H51" s="591">
        <f t="shared" si="9"/>
        <v>90</v>
      </c>
      <c r="I51" s="95">
        <v>4</v>
      </c>
      <c r="J51" s="40" t="s">
        <v>87</v>
      </c>
      <c r="K51" s="40"/>
      <c r="L51" s="40"/>
      <c r="M51" s="406">
        <f>H51-I51</f>
        <v>86</v>
      </c>
      <c r="N51" s="763"/>
      <c r="O51" s="1162"/>
      <c r="P51" s="1163"/>
      <c r="Q51" s="533"/>
      <c r="R51" s="1172"/>
      <c r="S51" s="1173"/>
      <c r="T51" s="32" t="s">
        <v>87</v>
      </c>
      <c r="U51" s="251"/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341</v>
      </c>
      <c r="B52" s="770" t="s">
        <v>104</v>
      </c>
      <c r="C52" s="771"/>
      <c r="D52" s="772">
        <v>5</v>
      </c>
      <c r="E52" s="772"/>
      <c r="F52" s="773"/>
      <c r="G52" s="1000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271"/>
      <c r="P52" s="1272"/>
      <c r="Q52" s="333"/>
      <c r="R52" s="1224"/>
      <c r="S52" s="1225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365</v>
      </c>
      <c r="C53" s="627"/>
      <c r="D53" s="63"/>
      <c r="E53" s="63"/>
      <c r="F53" s="628"/>
      <c r="G53" s="998">
        <v>0</v>
      </c>
      <c r="H53" s="591">
        <f t="shared" si="9"/>
        <v>0</v>
      </c>
      <c r="I53" s="780"/>
      <c r="J53" s="139"/>
      <c r="K53" s="139"/>
      <c r="L53" s="139"/>
      <c r="M53" s="781"/>
      <c r="N53" s="782"/>
      <c r="O53" s="1185"/>
      <c r="P53" s="1186"/>
      <c r="Q53" s="41"/>
      <c r="R53" s="1164"/>
      <c r="S53" s="1165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998">
        <v>3</v>
      </c>
      <c r="H54" s="591">
        <f t="shared" si="9"/>
        <v>90</v>
      </c>
      <c r="I54" s="95">
        <v>4</v>
      </c>
      <c r="J54" s="40" t="s">
        <v>87</v>
      </c>
      <c r="K54" s="40"/>
      <c r="L54" s="40"/>
      <c r="M54" s="406">
        <f>H54-I54</f>
        <v>86</v>
      </c>
      <c r="N54" s="313"/>
      <c r="O54" s="1185"/>
      <c r="P54" s="1186"/>
      <c r="Q54" s="28"/>
      <c r="R54" s="1164"/>
      <c r="S54" s="1165"/>
      <c r="T54" s="32" t="s">
        <v>87</v>
      </c>
      <c r="U54" s="251"/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241" t="s">
        <v>333</v>
      </c>
      <c r="B55" s="587" t="s">
        <v>334</v>
      </c>
      <c r="C55" s="737"/>
      <c r="D55" s="191" t="s">
        <v>300</v>
      </c>
      <c r="E55" s="191"/>
      <c r="F55" s="738"/>
      <c r="G55" s="739">
        <v>3</v>
      </c>
      <c r="H55" s="591">
        <f t="shared" si="9"/>
        <v>90</v>
      </c>
      <c r="I55" s="26"/>
      <c r="J55" s="28"/>
      <c r="K55" s="28"/>
      <c r="L55" s="28"/>
      <c r="M55" s="242"/>
      <c r="N55" s="250"/>
      <c r="O55" s="1162"/>
      <c r="P55" s="1163"/>
      <c r="Q55" s="28"/>
      <c r="R55" s="1164"/>
      <c r="S55" s="1165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Q55" s="973" t="b">
        <f t="shared" si="0"/>
        <v>1</v>
      </c>
      <c r="AR55" s="973" t="b">
        <f t="shared" si="0"/>
        <v>1</v>
      </c>
      <c r="AS55" s="973" t="b">
        <f t="shared" si="1"/>
        <v>1</v>
      </c>
      <c r="AT55" s="973" t="b">
        <f t="shared" si="1"/>
        <v>1</v>
      </c>
      <c r="AU55" s="973" t="b">
        <f t="shared" si="2"/>
        <v>1</v>
      </c>
      <c r="AV55" s="973" t="b">
        <f t="shared" si="2"/>
        <v>1</v>
      </c>
    </row>
    <row r="56" spans="1:48" s="31" customFormat="1" ht="21" customHeight="1">
      <c r="A56" s="241" t="s">
        <v>335</v>
      </c>
      <c r="B56" s="587" t="s">
        <v>336</v>
      </c>
      <c r="C56" s="737"/>
      <c r="D56" s="191" t="s">
        <v>300</v>
      </c>
      <c r="E56" s="191"/>
      <c r="F56" s="738"/>
      <c r="G56" s="739">
        <v>3</v>
      </c>
      <c r="H56" s="591">
        <f t="shared" si="9"/>
        <v>90</v>
      </c>
      <c r="I56" s="26"/>
      <c r="J56" s="28"/>
      <c r="K56" s="28"/>
      <c r="L56" s="28"/>
      <c r="M56" s="242"/>
      <c r="N56" s="250"/>
      <c r="O56" s="1162"/>
      <c r="P56" s="1163"/>
      <c r="Q56" s="28"/>
      <c r="R56" s="1164"/>
      <c r="S56" s="1165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Q56" s="973" t="b">
        <f t="shared" si="0"/>
        <v>1</v>
      </c>
      <c r="AR56" s="973" t="b">
        <f t="shared" si="0"/>
        <v>1</v>
      </c>
      <c r="AS56" s="973" t="b">
        <f t="shared" si="1"/>
        <v>1</v>
      </c>
      <c r="AT56" s="973" t="b">
        <f t="shared" si="1"/>
        <v>1</v>
      </c>
      <c r="AU56" s="973" t="b">
        <f t="shared" si="2"/>
        <v>1</v>
      </c>
      <c r="AV56" s="973" t="b">
        <f t="shared" si="2"/>
        <v>1</v>
      </c>
    </row>
    <row r="57" spans="1:48" s="31" customFormat="1" ht="18.75" customHeight="1" thickBot="1">
      <c r="A57" s="241" t="s">
        <v>396</v>
      </c>
      <c r="B57" s="587" t="s">
        <v>337</v>
      </c>
      <c r="C57" s="737"/>
      <c r="D57" s="191" t="s">
        <v>300</v>
      </c>
      <c r="E57" s="191"/>
      <c r="F57" s="738"/>
      <c r="G57" s="739">
        <v>3</v>
      </c>
      <c r="H57" s="591">
        <f t="shared" si="9"/>
        <v>90</v>
      </c>
      <c r="I57" s="26"/>
      <c r="J57" s="28"/>
      <c r="K57" s="28"/>
      <c r="L57" s="28"/>
      <c r="M57" s="242"/>
      <c r="N57" s="250"/>
      <c r="O57" s="1162"/>
      <c r="P57" s="1163"/>
      <c r="Q57" s="28"/>
      <c r="R57" s="1164"/>
      <c r="S57" s="1165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Q57" s="973" t="b">
        <f t="shared" si="0"/>
        <v>1</v>
      </c>
      <c r="AR57" s="973" t="b">
        <f t="shared" si="0"/>
        <v>1</v>
      </c>
      <c r="AS57" s="973" t="b">
        <f t="shared" si="1"/>
        <v>1</v>
      </c>
      <c r="AT57" s="973" t="b">
        <f t="shared" si="1"/>
        <v>1</v>
      </c>
      <c r="AU57" s="973" t="b">
        <f t="shared" si="2"/>
        <v>1</v>
      </c>
      <c r="AV57" s="973" t="b">
        <f t="shared" si="2"/>
        <v>1</v>
      </c>
    </row>
    <row r="58" spans="1:48" s="31" customFormat="1" ht="20.25" customHeight="1" thickBot="1">
      <c r="A58" s="1327" t="s">
        <v>72</v>
      </c>
      <c r="B58" s="1328"/>
      <c r="C58" s="783"/>
      <c r="D58" s="46"/>
      <c r="E58" s="46"/>
      <c r="F58" s="784"/>
      <c r="G58" s="785">
        <f>G16+G22+G25+G29+G30+G34+G35+G38+G42+G43+G48+G51+G54+G13</f>
        <v>58.5</v>
      </c>
      <c r="H58" s="786">
        <f aca="true" t="shared" si="10" ref="H58:M58">H16+H22+H25+H29+H30+H34+H35+H38+H42+H43</f>
        <v>1395</v>
      </c>
      <c r="I58" s="719">
        <f t="shared" si="10"/>
        <v>96</v>
      </c>
      <c r="J58" s="719"/>
      <c r="K58" s="719"/>
      <c r="L58" s="719"/>
      <c r="M58" s="719">
        <f t="shared" si="10"/>
        <v>1089</v>
      </c>
      <c r="N58" s="787" t="s">
        <v>393</v>
      </c>
      <c r="O58" s="1248" t="s">
        <v>382</v>
      </c>
      <c r="P58" s="1249"/>
      <c r="Q58" s="788"/>
      <c r="R58" s="1248"/>
      <c r="S58" s="1249"/>
      <c r="T58" s="788" t="s">
        <v>94</v>
      </c>
      <c r="U58" s="788" t="s">
        <v>87</v>
      </c>
      <c r="V58" s="31">
        <f>30*G58</f>
        <v>1755</v>
      </c>
      <c r="AQ58" s="979">
        <f aca="true" t="shared" si="11" ref="AQ58:AV58">SUMIF(AQ11:AQ57,FALSE,$G11:$G57)</f>
        <v>26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6</v>
      </c>
      <c r="AV58" s="979">
        <f t="shared" si="11"/>
        <v>6</v>
      </c>
    </row>
    <row r="59" spans="1:48" s="31" customFormat="1" ht="18" customHeight="1" thickBot="1">
      <c r="A59" s="1329" t="s">
        <v>369</v>
      </c>
      <c r="B59" s="1330"/>
      <c r="C59" s="789"/>
      <c r="D59" s="54"/>
      <c r="E59" s="54"/>
      <c r="F59" s="790"/>
      <c r="G59" s="791">
        <f>G15+G17+G18+G19+G21+G24+G27+G32+G37+G40+G47+G50+G53+G55+G56+G57+G12</f>
        <v>34</v>
      </c>
      <c r="H59" s="718">
        <f>H24+H27+H32+H37+H40+H45+H47+H139</f>
        <v>360</v>
      </c>
      <c r="I59" s="59"/>
      <c r="J59" s="59"/>
      <c r="K59" s="59"/>
      <c r="L59" s="59"/>
      <c r="M59" s="792"/>
      <c r="N59" s="254"/>
      <c r="O59" s="1354"/>
      <c r="P59" s="1355"/>
      <c r="Q59" s="57"/>
      <c r="R59" s="1266"/>
      <c r="S59" s="1267"/>
      <c r="T59" s="53"/>
      <c r="U59" s="793"/>
      <c r="V59" s="31">
        <f>30*G59</f>
        <v>1020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215" t="s">
        <v>26</v>
      </c>
      <c r="B60" s="1331"/>
      <c r="C60" s="794"/>
      <c r="D60" s="90"/>
      <c r="E60" s="90"/>
      <c r="F60" s="795"/>
      <c r="G60" s="796">
        <f>G58+G59</f>
        <v>92.5</v>
      </c>
      <c r="H60" s="715">
        <f>H58+H59</f>
        <v>1755</v>
      </c>
      <c r="I60" s="93"/>
      <c r="J60" s="93"/>
      <c r="K60" s="93"/>
      <c r="L60" s="93"/>
      <c r="M60" s="263"/>
      <c r="N60" s="270"/>
      <c r="O60" s="1243"/>
      <c r="P60" s="1244"/>
      <c r="Q60" s="93"/>
      <c r="R60" s="1243"/>
      <c r="S60" s="1244"/>
      <c r="T60" s="58"/>
      <c r="U60" s="797"/>
      <c r="V60" s="31">
        <f>30*G60</f>
        <v>2775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362" t="s">
        <v>280</v>
      </c>
      <c r="B61" s="1363"/>
      <c r="C61" s="1363"/>
      <c r="D61" s="1363"/>
      <c r="E61" s="1363"/>
      <c r="F61" s="1363"/>
      <c r="G61" s="1363"/>
      <c r="H61" s="1363"/>
      <c r="I61" s="1363"/>
      <c r="J61" s="1363"/>
      <c r="K61" s="1363"/>
      <c r="L61" s="1363"/>
      <c r="M61" s="1363"/>
      <c r="N61" s="1363"/>
      <c r="O61" s="1363"/>
      <c r="P61" s="1363"/>
      <c r="Q61" s="1363"/>
      <c r="R61" s="1363"/>
      <c r="S61" s="1363"/>
      <c r="T61" s="1363"/>
      <c r="U61" s="1363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20.25" hidden="1" thickBot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256"/>
      <c r="P62" s="1257"/>
      <c r="Q62" s="272"/>
      <c r="R62" s="1260"/>
      <c r="S62" s="1261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hidden="1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276"/>
      <c r="P63" s="1277"/>
      <c r="Q63" s="798"/>
      <c r="R63" s="1262"/>
      <c r="S63" s="1263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286</v>
      </c>
      <c r="B64" s="626" t="s">
        <v>54</v>
      </c>
      <c r="C64" s="802"/>
      <c r="D64" s="307"/>
      <c r="E64" s="307"/>
      <c r="F64" s="803"/>
      <c r="G64" s="992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256"/>
      <c r="P64" s="1257"/>
      <c r="Q64" s="805"/>
      <c r="R64" s="1264"/>
      <c r="S64" s="1265"/>
      <c r="T64" s="239"/>
      <c r="U64" s="240"/>
      <c r="AD64" s="31" t="s">
        <v>232</v>
      </c>
      <c r="AE64" s="579">
        <f>SUMIF($V$64:$V$87,2,$G$64:$G$87)</f>
        <v>25.5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S107">ISBLANK(Q64)</f>
        <v>1</v>
      </c>
      <c r="AT64" s="973" t="b">
        <f aca="true" t="shared" si="15" ref="AT64:AT107">ISBLANK(R64)</f>
        <v>1</v>
      </c>
      <c r="AU64" s="973" t="b">
        <f aca="true" t="shared" si="16" ref="AU64:AU107">ISBLANK(T64)</f>
        <v>1</v>
      </c>
      <c r="AV64" s="973" t="b">
        <f aca="true" t="shared" si="17" ref="AV64:AV107">ISBLANK(U64)</f>
        <v>1</v>
      </c>
    </row>
    <row r="65" spans="1:48" s="66" customFormat="1" ht="19.5" customHeight="1">
      <c r="A65" s="222"/>
      <c r="B65" s="722" t="s">
        <v>365</v>
      </c>
      <c r="C65" s="629"/>
      <c r="D65" s="62"/>
      <c r="E65" s="62"/>
      <c r="F65" s="628"/>
      <c r="G65" s="989">
        <v>0</v>
      </c>
      <c r="H65" s="591">
        <f t="shared" si="12"/>
        <v>0</v>
      </c>
      <c r="I65" s="28"/>
      <c r="J65" s="28"/>
      <c r="K65" s="28"/>
      <c r="L65" s="28"/>
      <c r="M65" s="243"/>
      <c r="N65" s="250"/>
      <c r="O65" s="1258"/>
      <c r="P65" s="1259"/>
      <c r="Q65" s="36"/>
      <c r="R65" s="1172"/>
      <c r="S65" s="1173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8.5</v>
      </c>
      <c r="AO65" s="24" t="s">
        <v>232</v>
      </c>
      <c r="AP65" s="981">
        <f>AS108+AT108</f>
        <v>45.5</v>
      </c>
      <c r="AQ65" s="973" t="b">
        <f aca="true" t="shared" si="18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5"/>
        <v>1</v>
      </c>
      <c r="AU65" s="973" t="b">
        <f t="shared" si="16"/>
        <v>1</v>
      </c>
      <c r="AV65" s="973" t="b">
        <f t="shared" si="17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989">
        <v>6.5</v>
      </c>
      <c r="H66" s="591">
        <f t="shared" si="12"/>
        <v>195</v>
      </c>
      <c r="I66" s="30">
        <v>16</v>
      </c>
      <c r="J66" s="28" t="s">
        <v>88</v>
      </c>
      <c r="K66" s="28"/>
      <c r="L66" s="28" t="s">
        <v>208</v>
      </c>
      <c r="M66" s="243">
        <f>H66-I66</f>
        <v>179</v>
      </c>
      <c r="N66" s="250"/>
      <c r="O66" s="1162"/>
      <c r="P66" s="1163"/>
      <c r="Q66" s="28" t="s">
        <v>380</v>
      </c>
      <c r="R66" s="1172"/>
      <c r="S66" s="1173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19.5</v>
      </c>
      <c r="AQ66" s="973" t="b">
        <f t="shared" si="18"/>
        <v>1</v>
      </c>
      <c r="AR66" s="973" t="b">
        <f t="shared" si="13"/>
        <v>1</v>
      </c>
      <c r="AS66" s="973" t="b">
        <f t="shared" si="14"/>
        <v>0</v>
      </c>
      <c r="AT66" s="973" t="b">
        <f t="shared" si="15"/>
        <v>1</v>
      </c>
      <c r="AU66" s="973" t="b">
        <f t="shared" si="16"/>
        <v>1</v>
      </c>
      <c r="AV66" s="973" t="b">
        <f t="shared" si="17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162"/>
      <c r="P67" s="1163"/>
      <c r="Q67" s="28" t="s">
        <v>87</v>
      </c>
      <c r="R67" s="1172"/>
      <c r="S67" s="1173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69</v>
      </c>
      <c r="AQ67" s="973" t="b">
        <f t="shared" si="18"/>
        <v>1</v>
      </c>
      <c r="AR67" s="973" t="b">
        <f t="shared" si="13"/>
        <v>1</v>
      </c>
      <c r="AS67" s="973" t="b">
        <f t="shared" si="14"/>
        <v>0</v>
      </c>
      <c r="AT67" s="973" t="b">
        <f t="shared" si="15"/>
        <v>1</v>
      </c>
      <c r="AU67" s="973" t="b">
        <f t="shared" si="16"/>
        <v>1</v>
      </c>
      <c r="AV67" s="973" t="b">
        <f t="shared" si="17"/>
        <v>1</v>
      </c>
    </row>
    <row r="68" spans="1:48" s="66" customFormat="1" ht="18.75">
      <c r="A68" s="256" t="s">
        <v>127</v>
      </c>
      <c r="B68" s="721" t="s">
        <v>288</v>
      </c>
      <c r="C68" s="629"/>
      <c r="D68" s="62"/>
      <c r="E68" s="62"/>
      <c r="F68" s="628"/>
      <c r="G68" s="989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162"/>
      <c r="P68" s="1163"/>
      <c r="Q68" s="28"/>
      <c r="R68" s="1172"/>
      <c r="S68" s="1173"/>
      <c r="T68" s="28"/>
      <c r="U68" s="242"/>
      <c r="AQ68" s="973" t="b">
        <f t="shared" si="18"/>
        <v>1</v>
      </c>
      <c r="AR68" s="973" t="b">
        <f t="shared" si="13"/>
        <v>1</v>
      </c>
      <c r="AS68" s="973" t="b">
        <f t="shared" si="14"/>
        <v>1</v>
      </c>
      <c r="AT68" s="973" t="b">
        <f t="shared" si="15"/>
        <v>1</v>
      </c>
      <c r="AU68" s="973" t="b">
        <f t="shared" si="16"/>
        <v>1</v>
      </c>
      <c r="AV68" s="973" t="b">
        <f t="shared" si="17"/>
        <v>1</v>
      </c>
    </row>
    <row r="69" spans="1:48" s="66" customFormat="1" ht="18.75">
      <c r="A69" s="222"/>
      <c r="B69" s="722" t="s">
        <v>365</v>
      </c>
      <c r="C69" s="629"/>
      <c r="D69" s="62"/>
      <c r="E69" s="62"/>
      <c r="F69" s="628"/>
      <c r="G69" s="989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162"/>
      <c r="P69" s="1163"/>
      <c r="Q69" s="28"/>
      <c r="R69" s="1172"/>
      <c r="S69" s="1173"/>
      <c r="T69" s="28"/>
      <c r="U69" s="242"/>
      <c r="AQ69" s="973" t="b">
        <f t="shared" si="18"/>
        <v>1</v>
      </c>
      <c r="AR69" s="973" t="b">
        <f t="shared" si="13"/>
        <v>1</v>
      </c>
      <c r="AS69" s="973" t="b">
        <f t="shared" si="14"/>
        <v>1</v>
      </c>
      <c r="AT69" s="973" t="b">
        <f t="shared" si="15"/>
        <v>1</v>
      </c>
      <c r="AU69" s="973" t="b">
        <f t="shared" si="16"/>
        <v>1</v>
      </c>
      <c r="AV69" s="973" t="b">
        <f t="shared" si="17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989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162"/>
      <c r="P70" s="1163"/>
      <c r="Q70" s="36"/>
      <c r="R70" s="1172"/>
      <c r="S70" s="1173"/>
      <c r="T70" s="28"/>
      <c r="U70" s="242"/>
      <c r="V70" s="66">
        <v>1</v>
      </c>
      <c r="AQ70" s="973" t="b">
        <f t="shared" si="18"/>
        <v>0</v>
      </c>
      <c r="AR70" s="973" t="b">
        <f t="shared" si="13"/>
        <v>1</v>
      </c>
      <c r="AS70" s="973" t="b">
        <f t="shared" si="14"/>
        <v>1</v>
      </c>
      <c r="AT70" s="973" t="b">
        <f t="shared" si="15"/>
        <v>1</v>
      </c>
      <c r="AU70" s="973" t="b">
        <f t="shared" si="16"/>
        <v>1</v>
      </c>
      <c r="AV70" s="973" t="b">
        <f t="shared" si="17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989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162"/>
      <c r="P71" s="1163"/>
      <c r="Q71" s="28"/>
      <c r="R71" s="1172"/>
      <c r="S71" s="1173"/>
      <c r="T71" s="28"/>
      <c r="U71" s="242"/>
      <c r="AQ71" s="973" t="b">
        <f t="shared" si="18"/>
        <v>1</v>
      </c>
      <c r="AR71" s="973" t="b">
        <f t="shared" si="13"/>
        <v>1</v>
      </c>
      <c r="AS71" s="973" t="b">
        <f t="shared" si="14"/>
        <v>1</v>
      </c>
      <c r="AT71" s="973" t="b">
        <f t="shared" si="15"/>
        <v>1</v>
      </c>
      <c r="AU71" s="973" t="b">
        <f t="shared" si="16"/>
        <v>1</v>
      </c>
      <c r="AV71" s="973" t="b">
        <f t="shared" si="17"/>
        <v>1</v>
      </c>
    </row>
    <row r="72" spans="1:48" s="66" customFormat="1" ht="18.75">
      <c r="A72" s="222"/>
      <c r="B72" s="722" t="s">
        <v>365</v>
      </c>
      <c r="C72" s="627"/>
      <c r="D72" s="63"/>
      <c r="E72" s="63"/>
      <c r="F72" s="628"/>
      <c r="G72" s="989">
        <v>1</v>
      </c>
      <c r="H72" s="591">
        <f t="shared" si="12"/>
        <v>30</v>
      </c>
      <c r="I72" s="30"/>
      <c r="J72" s="28"/>
      <c r="K72" s="28"/>
      <c r="L72" s="28"/>
      <c r="M72" s="243"/>
      <c r="N72" s="250"/>
      <c r="O72" s="1162"/>
      <c r="P72" s="1163"/>
      <c r="Q72" s="28"/>
      <c r="R72" s="1172"/>
      <c r="S72" s="1173"/>
      <c r="T72" s="28"/>
      <c r="U72" s="242"/>
      <c r="AQ72" s="973" t="b">
        <f t="shared" si="18"/>
        <v>1</v>
      </c>
      <c r="AR72" s="973" t="b">
        <f t="shared" si="13"/>
        <v>1</v>
      </c>
      <c r="AS72" s="973" t="b">
        <f t="shared" si="14"/>
        <v>1</v>
      </c>
      <c r="AT72" s="973" t="b">
        <f t="shared" si="15"/>
        <v>1</v>
      </c>
      <c r="AU72" s="973" t="b">
        <f t="shared" si="16"/>
        <v>1</v>
      </c>
      <c r="AV72" s="973" t="b">
        <f t="shared" si="17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989">
        <v>3.5</v>
      </c>
      <c r="H73" s="591">
        <f t="shared" si="12"/>
        <v>105</v>
      </c>
      <c r="I73" s="30">
        <v>8</v>
      </c>
      <c r="J73" s="28" t="s">
        <v>242</v>
      </c>
      <c r="K73" s="28"/>
      <c r="L73" s="28" t="s">
        <v>89</v>
      </c>
      <c r="M73" s="243">
        <f>H73-I73</f>
        <v>97</v>
      </c>
      <c r="N73" s="250"/>
      <c r="O73" s="1162"/>
      <c r="P73" s="1163"/>
      <c r="Q73" s="28" t="s">
        <v>94</v>
      </c>
      <c r="R73" s="1172"/>
      <c r="S73" s="1173"/>
      <c r="T73" s="28"/>
      <c r="U73" s="251"/>
      <c r="V73" s="66">
        <v>3</v>
      </c>
      <c r="AQ73" s="973" t="b">
        <f t="shared" si="18"/>
        <v>1</v>
      </c>
      <c r="AR73" s="973" t="b">
        <f t="shared" si="13"/>
        <v>1</v>
      </c>
      <c r="AS73" s="973" t="b">
        <f t="shared" si="14"/>
        <v>0</v>
      </c>
      <c r="AT73" s="973" t="b">
        <f t="shared" si="15"/>
        <v>1</v>
      </c>
      <c r="AU73" s="973" t="b">
        <f t="shared" si="16"/>
        <v>1</v>
      </c>
      <c r="AV73" s="973" t="b">
        <f t="shared" si="17"/>
        <v>1</v>
      </c>
    </row>
    <row r="74" spans="1:48" s="66" customFormat="1" ht="34.5" customHeight="1">
      <c r="A74" s="256" t="s">
        <v>132</v>
      </c>
      <c r="B74" s="626" t="s">
        <v>370</v>
      </c>
      <c r="C74" s="627"/>
      <c r="D74" s="63" t="s">
        <v>300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162"/>
      <c r="P74" s="1163"/>
      <c r="Q74" s="28"/>
      <c r="R74" s="1172"/>
      <c r="S74" s="1173"/>
      <c r="T74" s="32"/>
      <c r="U74" s="251"/>
      <c r="AQ74" s="973" t="b">
        <f t="shared" si="18"/>
        <v>1</v>
      </c>
      <c r="AR74" s="973" t="b">
        <f t="shared" si="13"/>
        <v>1</v>
      </c>
      <c r="AS74" s="973" t="b">
        <f t="shared" si="14"/>
        <v>1</v>
      </c>
      <c r="AT74" s="973" t="b">
        <f t="shared" si="15"/>
        <v>1</v>
      </c>
      <c r="AU74" s="973" t="b">
        <f t="shared" si="16"/>
        <v>1</v>
      </c>
      <c r="AV74" s="973" t="b">
        <f t="shared" si="17"/>
        <v>1</v>
      </c>
    </row>
    <row r="75" spans="1:48" s="66" customFormat="1" ht="17.25" customHeight="1">
      <c r="A75" s="256" t="s">
        <v>135</v>
      </c>
      <c r="B75" s="626" t="s">
        <v>419</v>
      </c>
      <c r="C75" s="627"/>
      <c r="D75" s="63"/>
      <c r="E75" s="63"/>
      <c r="F75" s="628"/>
      <c r="G75" s="993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162"/>
      <c r="P75" s="1163"/>
      <c r="Q75" s="28"/>
      <c r="R75" s="1172"/>
      <c r="S75" s="1173"/>
      <c r="T75" s="32"/>
      <c r="U75" s="251"/>
      <c r="AQ75" s="973" t="b">
        <f t="shared" si="18"/>
        <v>1</v>
      </c>
      <c r="AR75" s="973" t="b">
        <f t="shared" si="13"/>
        <v>1</v>
      </c>
      <c r="AS75" s="973" t="b">
        <f t="shared" si="14"/>
        <v>1</v>
      </c>
      <c r="AT75" s="973" t="b">
        <f t="shared" si="15"/>
        <v>1</v>
      </c>
      <c r="AU75" s="973" t="b">
        <f t="shared" si="16"/>
        <v>1</v>
      </c>
      <c r="AV75" s="973" t="b">
        <f t="shared" si="17"/>
        <v>1</v>
      </c>
    </row>
    <row r="76" spans="1:48" s="66" customFormat="1" ht="17.25" customHeight="1">
      <c r="A76" s="222"/>
      <c r="B76" s="722" t="s">
        <v>365</v>
      </c>
      <c r="C76" s="627"/>
      <c r="D76" s="63"/>
      <c r="E76" s="63"/>
      <c r="F76" s="628"/>
      <c r="G76" s="993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162"/>
      <c r="P76" s="1163"/>
      <c r="Q76" s="28"/>
      <c r="R76" s="1172"/>
      <c r="S76" s="1173"/>
      <c r="T76" s="32"/>
      <c r="U76" s="251"/>
      <c r="AQ76" s="973" t="b">
        <f t="shared" si="18"/>
        <v>1</v>
      </c>
      <c r="AR76" s="973" t="b">
        <f t="shared" si="13"/>
        <v>1</v>
      </c>
      <c r="AS76" s="973" t="b">
        <f t="shared" si="14"/>
        <v>1</v>
      </c>
      <c r="AT76" s="973" t="b">
        <f t="shared" si="15"/>
        <v>1</v>
      </c>
      <c r="AU76" s="973" t="b">
        <f t="shared" si="16"/>
        <v>1</v>
      </c>
      <c r="AV76" s="973" t="b">
        <f t="shared" si="17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989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162"/>
      <c r="P77" s="1163"/>
      <c r="Q77" s="28"/>
      <c r="R77" s="1172" t="s">
        <v>94</v>
      </c>
      <c r="S77" s="1173"/>
      <c r="T77" s="40"/>
      <c r="U77" s="759"/>
      <c r="V77" s="84">
        <v>3</v>
      </c>
      <c r="AQ77" s="973" t="b">
        <f t="shared" si="18"/>
        <v>1</v>
      </c>
      <c r="AR77" s="973" t="b">
        <f t="shared" si="13"/>
        <v>1</v>
      </c>
      <c r="AS77" s="973" t="b">
        <f t="shared" si="14"/>
        <v>1</v>
      </c>
      <c r="AT77" s="973" t="b">
        <f t="shared" si="15"/>
        <v>0</v>
      </c>
      <c r="AU77" s="973" t="b">
        <f t="shared" si="16"/>
        <v>1</v>
      </c>
      <c r="AV77" s="973" t="b">
        <f t="shared" si="17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989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162"/>
      <c r="P78" s="1163"/>
      <c r="Q78" s="28"/>
      <c r="R78" s="1172"/>
      <c r="S78" s="1173"/>
      <c r="T78" s="36"/>
      <c r="U78" s="262"/>
      <c r="AQ78" s="973" t="b">
        <f t="shared" si="18"/>
        <v>1</v>
      </c>
      <c r="AR78" s="973" t="b">
        <f t="shared" si="13"/>
        <v>1</v>
      </c>
      <c r="AS78" s="973" t="b">
        <f t="shared" si="14"/>
        <v>1</v>
      </c>
      <c r="AT78" s="973" t="b">
        <f t="shared" si="15"/>
        <v>1</v>
      </c>
      <c r="AU78" s="973" t="b">
        <f t="shared" si="16"/>
        <v>1</v>
      </c>
      <c r="AV78" s="973" t="b">
        <f t="shared" si="17"/>
        <v>1</v>
      </c>
    </row>
    <row r="79" spans="1:48" s="66" customFormat="1" ht="18.75">
      <c r="A79" s="222"/>
      <c r="B79" s="722" t="s">
        <v>365</v>
      </c>
      <c r="C79" s="629"/>
      <c r="D79" s="62"/>
      <c r="E79" s="62"/>
      <c r="F79" s="628"/>
      <c r="G79" s="989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162"/>
      <c r="P79" s="1163"/>
      <c r="Q79" s="28"/>
      <c r="R79" s="1172"/>
      <c r="S79" s="1173"/>
      <c r="T79" s="36"/>
      <c r="U79" s="262"/>
      <c r="AQ79" s="973" t="b">
        <f t="shared" si="18"/>
        <v>1</v>
      </c>
      <c r="AR79" s="973" t="b">
        <f t="shared" si="13"/>
        <v>1</v>
      </c>
      <c r="AS79" s="973" t="b">
        <f t="shared" si="14"/>
        <v>1</v>
      </c>
      <c r="AT79" s="973" t="b">
        <f t="shared" si="15"/>
        <v>1</v>
      </c>
      <c r="AU79" s="973" t="b">
        <f t="shared" si="16"/>
        <v>1</v>
      </c>
      <c r="AV79" s="973" t="b">
        <f t="shared" si="17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989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162"/>
      <c r="P80" s="1163"/>
      <c r="Q80" s="28"/>
      <c r="R80" s="1164" t="s">
        <v>380</v>
      </c>
      <c r="S80" s="1165"/>
      <c r="T80" s="36"/>
      <c r="U80" s="262"/>
      <c r="V80" s="66">
        <v>2</v>
      </c>
      <c r="AQ80" s="973" t="b">
        <f t="shared" si="18"/>
        <v>1</v>
      </c>
      <c r="AR80" s="973" t="b">
        <f t="shared" si="13"/>
        <v>1</v>
      </c>
      <c r="AS80" s="973" t="b">
        <f t="shared" si="14"/>
        <v>1</v>
      </c>
      <c r="AT80" s="973" t="b">
        <f t="shared" si="15"/>
        <v>0</v>
      </c>
      <c r="AU80" s="973" t="b">
        <f t="shared" si="16"/>
        <v>1</v>
      </c>
      <c r="AV80" s="973" t="b">
        <f t="shared" si="17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989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162"/>
      <c r="P81" s="1163"/>
      <c r="Q81" s="28"/>
      <c r="R81" s="1164"/>
      <c r="S81" s="1165"/>
      <c r="T81" s="36"/>
      <c r="U81" s="262"/>
      <c r="AQ81" s="973" t="b">
        <f t="shared" si="18"/>
        <v>1</v>
      </c>
      <c r="AR81" s="973" t="b">
        <f t="shared" si="13"/>
        <v>1</v>
      </c>
      <c r="AS81" s="973" t="b">
        <f t="shared" si="14"/>
        <v>1</v>
      </c>
      <c r="AT81" s="973" t="b">
        <f t="shared" si="15"/>
        <v>1</v>
      </c>
      <c r="AU81" s="973" t="b">
        <f t="shared" si="16"/>
        <v>1</v>
      </c>
      <c r="AV81" s="973" t="b">
        <f t="shared" si="17"/>
        <v>1</v>
      </c>
    </row>
    <row r="82" spans="1:48" s="66" customFormat="1" ht="18.75">
      <c r="A82" s="222"/>
      <c r="B82" s="722" t="s">
        <v>365</v>
      </c>
      <c r="C82" s="629"/>
      <c r="D82" s="62"/>
      <c r="E82" s="62"/>
      <c r="F82" s="628"/>
      <c r="G82" s="989">
        <v>0</v>
      </c>
      <c r="H82" s="591">
        <f t="shared" si="12"/>
        <v>0</v>
      </c>
      <c r="I82" s="28"/>
      <c r="J82" s="28"/>
      <c r="K82" s="28"/>
      <c r="L82" s="28"/>
      <c r="M82" s="243"/>
      <c r="N82" s="250"/>
      <c r="O82" s="1162"/>
      <c r="P82" s="1163"/>
      <c r="Q82" s="28"/>
      <c r="R82" s="1164"/>
      <c r="S82" s="1165"/>
      <c r="T82" s="36"/>
      <c r="U82" s="262"/>
      <c r="AQ82" s="973" t="b">
        <f t="shared" si="18"/>
        <v>1</v>
      </c>
      <c r="AR82" s="973" t="b">
        <f t="shared" si="13"/>
        <v>1</v>
      </c>
      <c r="AS82" s="973" t="b">
        <f t="shared" si="14"/>
        <v>1</v>
      </c>
      <c r="AT82" s="973" t="b">
        <f t="shared" si="15"/>
        <v>1</v>
      </c>
      <c r="AU82" s="973" t="b">
        <f t="shared" si="16"/>
        <v>1</v>
      </c>
      <c r="AV82" s="973" t="b">
        <f t="shared" si="17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989">
        <v>4.5</v>
      </c>
      <c r="H83" s="591">
        <f t="shared" si="12"/>
        <v>135</v>
      </c>
      <c r="I83" s="30">
        <v>12</v>
      </c>
      <c r="J83" s="40" t="s">
        <v>213</v>
      </c>
      <c r="K83" s="40"/>
      <c r="L83" s="40" t="s">
        <v>90</v>
      </c>
      <c r="M83" s="243">
        <f>H83-I83</f>
        <v>123</v>
      </c>
      <c r="N83" s="250"/>
      <c r="O83" s="1162"/>
      <c r="P83" s="1163"/>
      <c r="Q83" s="28" t="s">
        <v>88</v>
      </c>
      <c r="R83" s="1164"/>
      <c r="S83" s="1165"/>
      <c r="T83" s="40"/>
      <c r="U83" s="759"/>
      <c r="V83" s="66">
        <v>2</v>
      </c>
      <c r="AQ83" s="973" t="b">
        <f t="shared" si="18"/>
        <v>1</v>
      </c>
      <c r="AR83" s="973" t="b">
        <f t="shared" si="13"/>
        <v>1</v>
      </c>
      <c r="AS83" s="973" t="b">
        <f t="shared" si="14"/>
        <v>0</v>
      </c>
      <c r="AT83" s="973" t="b">
        <f t="shared" si="15"/>
        <v>1</v>
      </c>
      <c r="AU83" s="973" t="b">
        <f t="shared" si="16"/>
        <v>1</v>
      </c>
      <c r="AV83" s="973" t="b">
        <f t="shared" si="17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996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85"/>
      <c r="P84" s="1186"/>
      <c r="Q84" s="36"/>
      <c r="R84" s="1164"/>
      <c r="S84" s="1165"/>
      <c r="T84" s="32"/>
      <c r="U84" s="251"/>
      <c r="AQ84" s="973" t="b">
        <f t="shared" si="18"/>
        <v>1</v>
      </c>
      <c r="AR84" s="973" t="b">
        <f t="shared" si="13"/>
        <v>1</v>
      </c>
      <c r="AS84" s="973" t="b">
        <f t="shared" si="14"/>
        <v>1</v>
      </c>
      <c r="AT84" s="973" t="b">
        <f t="shared" si="15"/>
        <v>1</v>
      </c>
      <c r="AU84" s="973" t="b">
        <f t="shared" si="16"/>
        <v>1</v>
      </c>
      <c r="AV84" s="973" t="b">
        <f t="shared" si="17"/>
        <v>1</v>
      </c>
    </row>
    <row r="85" spans="1:48" s="66" customFormat="1" ht="19.5" customHeight="1">
      <c r="A85" s="256"/>
      <c r="B85" s="626" t="s">
        <v>365</v>
      </c>
      <c r="C85" s="627"/>
      <c r="D85" s="63"/>
      <c r="E85" s="63"/>
      <c r="F85" s="628"/>
      <c r="G85" s="996">
        <v>1</v>
      </c>
      <c r="H85" s="591">
        <f t="shared" si="12"/>
        <v>30</v>
      </c>
      <c r="I85" s="30"/>
      <c r="J85" s="40"/>
      <c r="K85" s="40"/>
      <c r="L85" s="40"/>
      <c r="M85" s="243"/>
      <c r="N85" s="250"/>
      <c r="O85" s="1185"/>
      <c r="P85" s="1186"/>
      <c r="Q85" s="28"/>
      <c r="R85" s="1164"/>
      <c r="S85" s="1165"/>
      <c r="T85" s="32"/>
      <c r="U85" s="251"/>
      <c r="AQ85" s="973" t="b">
        <f t="shared" si="18"/>
        <v>1</v>
      </c>
      <c r="AR85" s="973" t="b">
        <f t="shared" si="13"/>
        <v>1</v>
      </c>
      <c r="AS85" s="973" t="b">
        <f t="shared" si="14"/>
        <v>1</v>
      </c>
      <c r="AT85" s="973" t="b">
        <f t="shared" si="15"/>
        <v>1</v>
      </c>
      <c r="AU85" s="973" t="b">
        <f t="shared" si="16"/>
        <v>1</v>
      </c>
      <c r="AV85" s="973" t="b">
        <f t="shared" si="17"/>
        <v>1</v>
      </c>
    </row>
    <row r="86" spans="1:48" s="66" customFormat="1" ht="19.5" customHeight="1">
      <c r="A86" s="256"/>
      <c r="B86" s="808" t="s">
        <v>43</v>
      </c>
      <c r="C86" s="995" t="s">
        <v>48</v>
      </c>
      <c r="D86" s="63"/>
      <c r="E86" s="63"/>
      <c r="F86" s="628"/>
      <c r="G86" s="996">
        <v>4.5</v>
      </c>
      <c r="H86" s="591">
        <f t="shared" si="12"/>
        <v>135</v>
      </c>
      <c r="I86" s="95">
        <v>16</v>
      </c>
      <c r="J86" s="40" t="s">
        <v>383</v>
      </c>
      <c r="K86" s="40"/>
      <c r="L86" s="40" t="s">
        <v>384</v>
      </c>
      <c r="M86" s="276">
        <f>H86-I86</f>
        <v>119</v>
      </c>
      <c r="N86" s="313"/>
      <c r="O86" s="1185"/>
      <c r="P86" s="1186"/>
      <c r="Q86" s="994" t="s">
        <v>380</v>
      </c>
      <c r="R86" s="1219"/>
      <c r="S86" s="1220"/>
      <c r="T86" s="65"/>
      <c r="U86" s="251"/>
      <c r="V86" s="66">
        <v>2</v>
      </c>
      <c r="AQ86" s="973" t="b">
        <f t="shared" si="18"/>
        <v>1</v>
      </c>
      <c r="AR86" s="973" t="b">
        <f t="shared" si="13"/>
        <v>1</v>
      </c>
      <c r="AS86" s="973" t="b">
        <f t="shared" si="14"/>
        <v>0</v>
      </c>
      <c r="AT86" s="973" t="b">
        <f t="shared" si="15"/>
        <v>1</v>
      </c>
      <c r="AU86" s="973" t="b">
        <f t="shared" si="16"/>
        <v>1</v>
      </c>
      <c r="AV86" s="973" t="b">
        <f t="shared" si="17"/>
        <v>1</v>
      </c>
    </row>
    <row r="87" spans="1:48" s="66" customFormat="1" ht="18.75">
      <c r="A87" s="256" t="s">
        <v>287</v>
      </c>
      <c r="B87" s="721" t="s">
        <v>421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162"/>
      <c r="P87" s="1163"/>
      <c r="Q87" s="28"/>
      <c r="R87" s="1164" t="s">
        <v>87</v>
      </c>
      <c r="S87" s="1165"/>
      <c r="T87" s="36"/>
      <c r="U87" s="262"/>
      <c r="V87" s="66">
        <v>2</v>
      </c>
      <c r="AQ87" s="973" t="b">
        <f t="shared" si="18"/>
        <v>1</v>
      </c>
      <c r="AR87" s="973" t="b">
        <f t="shared" si="13"/>
        <v>1</v>
      </c>
      <c r="AS87" s="973" t="b">
        <f t="shared" si="14"/>
        <v>1</v>
      </c>
      <c r="AT87" s="973" t="b">
        <f t="shared" si="15"/>
        <v>0</v>
      </c>
      <c r="AU87" s="973" t="b">
        <f t="shared" si="16"/>
        <v>1</v>
      </c>
      <c r="AV87" s="973" t="b">
        <f t="shared" si="17"/>
        <v>1</v>
      </c>
    </row>
    <row r="88" spans="1:48" s="66" customFormat="1" ht="18.75">
      <c r="A88" s="256" t="s">
        <v>289</v>
      </c>
      <c r="B88" s="722" t="s">
        <v>420</v>
      </c>
      <c r="C88" s="627"/>
      <c r="D88" s="63"/>
      <c r="E88" s="63"/>
      <c r="F88" s="628"/>
      <c r="G88" s="996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85"/>
      <c r="P88" s="1186"/>
      <c r="Q88" s="40"/>
      <c r="R88" s="1219"/>
      <c r="S88" s="1220"/>
      <c r="T88" s="65"/>
      <c r="U88" s="264"/>
      <c r="W88" s="578" t="s">
        <v>264</v>
      </c>
      <c r="X88" s="578">
        <f>COUNTIF($C104:$C174,#REF!)</f>
        <v>0</v>
      </c>
      <c r="Y88" s="578">
        <f>COUNTIF($C104:$C174,#REF!)</f>
        <v>0</v>
      </c>
      <c r="Z88" s="578">
        <f>COUNTIF($C104:$C174,#REF!)</f>
        <v>0</v>
      </c>
      <c r="AA88" s="578">
        <f>COUNTIF($C104:$C174,#REF!)</f>
        <v>0</v>
      </c>
      <c r="AB88" s="578">
        <f>COUNTIF($C104:$C174,#REF!)</f>
        <v>0</v>
      </c>
      <c r="AC88" s="578">
        <f>COUNTIF($C104:$C174,#REF!)</f>
        <v>0</v>
      </c>
      <c r="AD88" s="31" t="s">
        <v>232</v>
      </c>
      <c r="AE88" s="579" t="e">
        <f>SUMIF(#REF!,2,$G$104:$G$174)</f>
        <v>#REF!</v>
      </c>
      <c r="AQ88" s="973" t="b">
        <f t="shared" si="18"/>
        <v>1</v>
      </c>
      <c r="AR88" s="973" t="b">
        <f t="shared" si="13"/>
        <v>1</v>
      </c>
      <c r="AS88" s="973" t="b">
        <f t="shared" si="14"/>
        <v>1</v>
      </c>
      <c r="AT88" s="973" t="b">
        <f t="shared" si="15"/>
        <v>1</v>
      </c>
      <c r="AU88" s="973" t="b">
        <f t="shared" si="16"/>
        <v>1</v>
      </c>
      <c r="AV88" s="973" t="b">
        <f t="shared" si="17"/>
        <v>1</v>
      </c>
    </row>
    <row r="89" spans="1:48" s="66" customFormat="1" ht="18.75">
      <c r="A89" s="256"/>
      <c r="B89" s="626" t="s">
        <v>365</v>
      </c>
      <c r="C89" s="627"/>
      <c r="D89" s="63"/>
      <c r="E89" s="63"/>
      <c r="F89" s="628"/>
      <c r="G89" s="996">
        <v>0</v>
      </c>
      <c r="H89" s="591">
        <f t="shared" si="12"/>
        <v>0</v>
      </c>
      <c r="I89" s="95"/>
      <c r="J89" s="40"/>
      <c r="K89" s="40"/>
      <c r="L89" s="40"/>
      <c r="M89" s="276"/>
      <c r="N89" s="313"/>
      <c r="O89" s="1185"/>
      <c r="P89" s="1186"/>
      <c r="Q89" s="40"/>
      <c r="R89" s="1219"/>
      <c r="S89" s="1220"/>
      <c r="T89" s="65"/>
      <c r="U89" s="264"/>
      <c r="W89" s="578" t="s">
        <v>177</v>
      </c>
      <c r="X89" s="578">
        <f>COUNTIF($D104:$D174,#REF!)</f>
        <v>0</v>
      </c>
      <c r="Y89" s="578">
        <f>COUNTIF($D104:$D174,#REF!)</f>
        <v>0</v>
      </c>
      <c r="Z89" s="578">
        <f>COUNTIF($D104:$D174,#REF!)</f>
        <v>0</v>
      </c>
      <c r="AA89" s="578">
        <f>COUNTIF($D104:$D174,#REF!)</f>
        <v>0</v>
      </c>
      <c r="AB89" s="578">
        <f>COUNTIF($D104:$D174,#REF!)</f>
        <v>0</v>
      </c>
      <c r="AC89" s="578">
        <f>COUNTIF($D104:$D174,#REF!)</f>
        <v>0</v>
      </c>
      <c r="AD89" s="31" t="s">
        <v>20</v>
      </c>
      <c r="AE89" s="579" t="e">
        <f>SUMIF(#REF!,3,$G$104:$G$174)</f>
        <v>#REF!</v>
      </c>
      <c r="AQ89" s="973" t="b">
        <f t="shared" si="18"/>
        <v>1</v>
      </c>
      <c r="AR89" s="973" t="b">
        <f t="shared" si="13"/>
        <v>1</v>
      </c>
      <c r="AS89" s="973" t="b">
        <f t="shared" si="14"/>
        <v>1</v>
      </c>
      <c r="AT89" s="973" t="b">
        <f t="shared" si="15"/>
        <v>1</v>
      </c>
      <c r="AU89" s="973" t="b">
        <f t="shared" si="16"/>
        <v>1</v>
      </c>
      <c r="AV89" s="973" t="b">
        <f t="shared" si="17"/>
        <v>1</v>
      </c>
    </row>
    <row r="90" spans="1:48" s="66" customFormat="1" ht="18.75" hidden="1">
      <c r="A90" s="256"/>
      <c r="B90" s="626" t="s">
        <v>43</v>
      </c>
      <c r="C90" s="627"/>
      <c r="D90" s="63"/>
      <c r="E90" s="63"/>
      <c r="F90" s="628"/>
      <c r="G90" s="996"/>
      <c r="H90" s="591"/>
      <c r="I90" s="95"/>
      <c r="J90" s="40"/>
      <c r="K90" s="40"/>
      <c r="L90" s="40"/>
      <c r="M90" s="276"/>
      <c r="N90" s="313"/>
      <c r="O90" s="1185"/>
      <c r="P90" s="1186"/>
      <c r="Q90" s="40"/>
      <c r="R90" s="1181"/>
      <c r="S90" s="1182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8"/>
        <v>1</v>
      </c>
      <c r="AR90" s="973" t="b">
        <f t="shared" si="13"/>
        <v>1</v>
      </c>
      <c r="AS90" s="973" t="b">
        <f t="shared" si="14"/>
        <v>1</v>
      </c>
      <c r="AT90" s="973" t="b">
        <f t="shared" si="15"/>
        <v>1</v>
      </c>
      <c r="AU90" s="973" t="b">
        <f t="shared" si="16"/>
        <v>1</v>
      </c>
      <c r="AV90" s="973" t="b">
        <f t="shared" si="17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1001">
        <v>5.5</v>
      </c>
      <c r="H91" s="591">
        <f aca="true" t="shared" si="19" ref="H91:H101">G91*30</f>
        <v>165</v>
      </c>
      <c r="I91" s="95">
        <v>16</v>
      </c>
      <c r="J91" s="40" t="s">
        <v>383</v>
      </c>
      <c r="K91" s="40"/>
      <c r="L91" s="40" t="s">
        <v>384</v>
      </c>
      <c r="M91" s="276">
        <f>H91-I91</f>
        <v>149</v>
      </c>
      <c r="N91" s="313"/>
      <c r="O91" s="1185"/>
      <c r="P91" s="1186"/>
      <c r="Q91" s="40"/>
      <c r="R91" s="1219"/>
      <c r="S91" s="1220"/>
      <c r="T91" s="65" t="s">
        <v>380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8"/>
        <v>1</v>
      </c>
      <c r="AR91" s="973" t="b">
        <f t="shared" si="13"/>
        <v>1</v>
      </c>
      <c r="AS91" s="973" t="b">
        <f t="shared" si="14"/>
        <v>1</v>
      </c>
      <c r="AT91" s="973" t="b">
        <f t="shared" si="15"/>
        <v>1</v>
      </c>
      <c r="AU91" s="973" t="b">
        <f t="shared" si="16"/>
        <v>0</v>
      </c>
      <c r="AV91" s="973" t="b">
        <f t="shared" si="17"/>
        <v>1</v>
      </c>
    </row>
    <row r="92" spans="1:48" s="66" customFormat="1" ht="39" customHeight="1">
      <c r="A92" s="256" t="s">
        <v>290</v>
      </c>
      <c r="B92" s="723" t="s">
        <v>422</v>
      </c>
      <c r="C92" s="627"/>
      <c r="D92" s="63"/>
      <c r="E92" s="63">
        <v>5</v>
      </c>
      <c r="F92" s="628"/>
      <c r="G92" s="634">
        <v>1</v>
      </c>
      <c r="H92" s="591">
        <f t="shared" si="19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85"/>
      <c r="P92" s="1186"/>
      <c r="Q92" s="28"/>
      <c r="R92" s="1219"/>
      <c r="S92" s="1220"/>
      <c r="T92" s="65" t="s">
        <v>87</v>
      </c>
      <c r="U92" s="262"/>
      <c r="V92" s="66">
        <v>3</v>
      </c>
      <c r="AQ92" s="973" t="b">
        <f t="shared" si="18"/>
        <v>1</v>
      </c>
      <c r="AR92" s="973" t="b">
        <f t="shared" si="13"/>
        <v>1</v>
      </c>
      <c r="AS92" s="973" t="b">
        <f t="shared" si="14"/>
        <v>1</v>
      </c>
      <c r="AT92" s="973" t="b">
        <f t="shared" si="15"/>
        <v>1</v>
      </c>
      <c r="AU92" s="973" t="b">
        <f t="shared" si="16"/>
        <v>0</v>
      </c>
      <c r="AV92" s="973" t="b">
        <f t="shared" si="17"/>
        <v>1</v>
      </c>
    </row>
    <row r="93" spans="1:48" s="66" customFormat="1" ht="19.5" customHeight="1">
      <c r="A93" s="256" t="s">
        <v>291</v>
      </c>
      <c r="B93" s="626" t="s">
        <v>32</v>
      </c>
      <c r="C93" s="410"/>
      <c r="D93" s="36"/>
      <c r="E93" s="36"/>
      <c r="F93" s="262"/>
      <c r="G93" s="989">
        <f>G94+G95</f>
        <v>5.5</v>
      </c>
      <c r="H93" s="809">
        <f t="shared" si="19"/>
        <v>165</v>
      </c>
      <c r="I93" s="36"/>
      <c r="J93" s="36"/>
      <c r="K93" s="36"/>
      <c r="L93" s="36"/>
      <c r="M93" s="262"/>
      <c r="N93" s="410"/>
      <c r="O93" s="1185"/>
      <c r="P93" s="1186"/>
      <c r="Q93" s="36"/>
      <c r="R93" s="1219"/>
      <c r="S93" s="1220"/>
      <c r="T93" s="40"/>
      <c r="U93" s="759"/>
      <c r="AQ93" s="973" t="b">
        <f t="shared" si="18"/>
        <v>1</v>
      </c>
      <c r="AR93" s="973" t="b">
        <f t="shared" si="13"/>
        <v>1</v>
      </c>
      <c r="AS93" s="973" t="b">
        <f t="shared" si="14"/>
        <v>1</v>
      </c>
      <c r="AT93" s="973" t="b">
        <f t="shared" si="15"/>
        <v>1</v>
      </c>
      <c r="AU93" s="973" t="b">
        <f t="shared" si="16"/>
        <v>1</v>
      </c>
      <c r="AV93" s="973" t="b">
        <f t="shared" si="17"/>
        <v>1</v>
      </c>
    </row>
    <row r="94" spans="1:48" s="66" customFormat="1" ht="19.5" customHeight="1">
      <c r="A94" s="256"/>
      <c r="B94" s="626" t="s">
        <v>365</v>
      </c>
      <c r="C94" s="627"/>
      <c r="D94" s="63"/>
      <c r="E94" s="63"/>
      <c r="F94" s="628"/>
      <c r="G94" s="989">
        <v>0</v>
      </c>
      <c r="H94" s="809">
        <f t="shared" si="19"/>
        <v>0</v>
      </c>
      <c r="I94" s="30"/>
      <c r="J94" s="40"/>
      <c r="K94" s="40"/>
      <c r="L94" s="40"/>
      <c r="M94" s="243"/>
      <c r="N94" s="250"/>
      <c r="O94" s="1185"/>
      <c r="P94" s="1186"/>
      <c r="Q94" s="28"/>
      <c r="R94" s="1219"/>
      <c r="S94" s="1220"/>
      <c r="T94" s="40"/>
      <c r="U94" s="759"/>
      <c r="AQ94" s="973" t="b">
        <f t="shared" si="18"/>
        <v>1</v>
      </c>
      <c r="AR94" s="973" t="b">
        <f t="shared" si="13"/>
        <v>1</v>
      </c>
      <c r="AS94" s="973" t="b">
        <f t="shared" si="14"/>
        <v>1</v>
      </c>
      <c r="AT94" s="973" t="b">
        <f t="shared" si="15"/>
        <v>1</v>
      </c>
      <c r="AU94" s="973" t="b">
        <f t="shared" si="16"/>
        <v>1</v>
      </c>
      <c r="AV94" s="973" t="b">
        <f t="shared" si="17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989">
        <v>5.5</v>
      </c>
      <c r="H95" s="591">
        <f t="shared" si="19"/>
        <v>165</v>
      </c>
      <c r="I95" s="30">
        <v>12</v>
      </c>
      <c r="J95" s="28" t="s">
        <v>94</v>
      </c>
      <c r="K95" s="28"/>
      <c r="L95" s="28" t="s">
        <v>208</v>
      </c>
      <c r="M95" s="243">
        <f>H95-I95</f>
        <v>153</v>
      </c>
      <c r="N95" s="250"/>
      <c r="O95" s="1185"/>
      <c r="P95" s="1186"/>
      <c r="Q95" s="28"/>
      <c r="R95" s="1164" t="s">
        <v>88</v>
      </c>
      <c r="S95" s="1165"/>
      <c r="T95" s="40"/>
      <c r="U95" s="759"/>
      <c r="V95" s="66">
        <v>2</v>
      </c>
      <c r="AQ95" s="973" t="b">
        <f t="shared" si="18"/>
        <v>1</v>
      </c>
      <c r="AR95" s="973" t="b">
        <f t="shared" si="13"/>
        <v>1</v>
      </c>
      <c r="AS95" s="973" t="b">
        <f t="shared" si="14"/>
        <v>1</v>
      </c>
      <c r="AT95" s="973" t="b">
        <f t="shared" si="15"/>
        <v>0</v>
      </c>
      <c r="AU95" s="973" t="b">
        <f t="shared" si="16"/>
        <v>1</v>
      </c>
      <c r="AV95" s="973" t="b">
        <f t="shared" si="17"/>
        <v>1</v>
      </c>
    </row>
    <row r="96" spans="1:48" s="66" customFormat="1" ht="21.75" customHeight="1">
      <c r="A96" s="256" t="s">
        <v>292</v>
      </c>
      <c r="B96" s="626" t="s">
        <v>31</v>
      </c>
      <c r="C96" s="627"/>
      <c r="D96" s="63"/>
      <c r="E96" s="63"/>
      <c r="F96" s="628"/>
      <c r="G96" s="996">
        <f>G97+G98</f>
        <v>7</v>
      </c>
      <c r="H96" s="591">
        <f t="shared" si="19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8"/>
        <v>1</v>
      </c>
      <c r="AR96" s="973" t="b">
        <f t="shared" si="13"/>
        <v>1</v>
      </c>
      <c r="AS96" s="973" t="b">
        <f t="shared" si="14"/>
        <v>1</v>
      </c>
      <c r="AT96" s="973" t="b">
        <f t="shared" si="15"/>
        <v>1</v>
      </c>
      <c r="AU96" s="973" t="b">
        <f t="shared" si="16"/>
        <v>1</v>
      </c>
      <c r="AV96" s="973" t="b">
        <f t="shared" si="17"/>
        <v>1</v>
      </c>
    </row>
    <row r="97" spans="1:48" s="66" customFormat="1" ht="19.5" customHeight="1">
      <c r="A97" s="256"/>
      <c r="B97" s="626" t="s">
        <v>365</v>
      </c>
      <c r="C97" s="627"/>
      <c r="D97" s="63"/>
      <c r="E97" s="63"/>
      <c r="F97" s="628"/>
      <c r="G97" s="996">
        <v>1</v>
      </c>
      <c r="H97" s="591">
        <f t="shared" si="19"/>
        <v>30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8"/>
        <v>1</v>
      </c>
      <c r="AR97" s="973" t="b">
        <f t="shared" si="13"/>
        <v>1</v>
      </c>
      <c r="AS97" s="973" t="b">
        <f t="shared" si="14"/>
        <v>1</v>
      </c>
      <c r="AT97" s="973" t="b">
        <f t="shared" si="15"/>
        <v>1</v>
      </c>
      <c r="AU97" s="973" t="b">
        <f t="shared" si="16"/>
        <v>1</v>
      </c>
      <c r="AV97" s="973" t="b">
        <f t="shared" si="17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996">
        <v>6</v>
      </c>
      <c r="H98" s="591">
        <f t="shared" si="19"/>
        <v>180</v>
      </c>
      <c r="I98" s="30">
        <v>16</v>
      </c>
      <c r="J98" s="40" t="s">
        <v>294</v>
      </c>
      <c r="K98" s="40" t="s">
        <v>90</v>
      </c>
      <c r="L98" s="40" t="s">
        <v>90</v>
      </c>
      <c r="M98" s="243">
        <f>H98-I98</f>
        <v>164</v>
      </c>
      <c r="N98" s="250"/>
      <c r="O98" s="1185"/>
      <c r="P98" s="1186"/>
      <c r="Q98" s="28"/>
      <c r="R98" s="1164"/>
      <c r="S98" s="1165"/>
      <c r="T98" s="40"/>
      <c r="U98" s="40" t="s">
        <v>380</v>
      </c>
      <c r="V98" s="66">
        <v>3</v>
      </c>
      <c r="AQ98" s="973" t="b">
        <f t="shared" si="18"/>
        <v>1</v>
      </c>
      <c r="AR98" s="973" t="b">
        <f t="shared" si="13"/>
        <v>1</v>
      </c>
      <c r="AS98" s="973" t="b">
        <f t="shared" si="14"/>
        <v>1</v>
      </c>
      <c r="AT98" s="973" t="b">
        <f t="shared" si="15"/>
        <v>1</v>
      </c>
      <c r="AU98" s="973" t="b">
        <f t="shared" si="16"/>
        <v>1</v>
      </c>
      <c r="AV98" s="973" t="b">
        <f t="shared" si="17"/>
        <v>0</v>
      </c>
    </row>
    <row r="99" spans="1:48" s="66" customFormat="1" ht="21" customHeight="1">
      <c r="A99" s="256" t="s">
        <v>293</v>
      </c>
      <c r="B99" s="723" t="s">
        <v>58</v>
      </c>
      <c r="C99" s="629"/>
      <c r="D99" s="63"/>
      <c r="E99" s="63"/>
      <c r="F99" s="628"/>
      <c r="G99" s="996">
        <f>G100+G101</f>
        <v>7.5</v>
      </c>
      <c r="H99" s="591">
        <f t="shared" si="19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8"/>
        <v>1</v>
      </c>
      <c r="AR99" s="973" t="b">
        <f t="shared" si="13"/>
        <v>1</v>
      </c>
      <c r="AS99" s="973" t="b">
        <f t="shared" si="14"/>
        <v>1</v>
      </c>
      <c r="AT99" s="973" t="b">
        <f t="shared" si="15"/>
        <v>1</v>
      </c>
      <c r="AU99" s="973" t="b">
        <f t="shared" si="16"/>
        <v>1</v>
      </c>
      <c r="AV99" s="973" t="b">
        <f t="shared" si="17"/>
        <v>1</v>
      </c>
    </row>
    <row r="100" spans="1:48" s="66" customFormat="1" ht="19.5" customHeight="1">
      <c r="A100" s="256"/>
      <c r="B100" s="626" t="s">
        <v>365</v>
      </c>
      <c r="C100" s="629"/>
      <c r="D100" s="63"/>
      <c r="E100" s="63"/>
      <c r="F100" s="628"/>
      <c r="G100" s="996">
        <v>0.5</v>
      </c>
      <c r="H100" s="591">
        <f t="shared" si="19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8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5"/>
        <v>1</v>
      </c>
      <c r="AU100" s="973" t="b">
        <f t="shared" si="16"/>
        <v>1</v>
      </c>
      <c r="AV100" s="973" t="b">
        <f t="shared" si="17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996">
        <v>7</v>
      </c>
      <c r="H101" s="591">
        <f t="shared" si="19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85"/>
      <c r="P101" s="1186"/>
      <c r="Q101" s="28"/>
      <c r="R101" s="1164"/>
      <c r="S101" s="1165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8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5"/>
        <v>1</v>
      </c>
      <c r="AU101" s="973" t="b">
        <f t="shared" si="16"/>
        <v>0</v>
      </c>
      <c r="AV101" s="973" t="b">
        <f t="shared" si="17"/>
        <v>1</v>
      </c>
    </row>
    <row r="102" spans="1:48" s="66" customFormat="1" ht="20.25" customHeight="1">
      <c r="A102" s="342" t="s">
        <v>342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8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5"/>
        <v>1</v>
      </c>
      <c r="AU102" s="973" t="b">
        <f t="shared" si="16"/>
        <v>1</v>
      </c>
      <c r="AV102" s="973" t="b">
        <f t="shared" si="17"/>
        <v>1</v>
      </c>
    </row>
    <row r="103" spans="1:48" s="66" customFormat="1" ht="20.25" customHeight="1">
      <c r="A103" s="256"/>
      <c r="B103" s="626" t="s">
        <v>365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8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5"/>
        <v>1</v>
      </c>
      <c r="AU103" s="973" t="b">
        <f t="shared" si="16"/>
        <v>1</v>
      </c>
      <c r="AV103" s="973" t="b">
        <f t="shared" si="17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241"/>
      <c r="P104" s="1242"/>
      <c r="Q104" s="333" t="s">
        <v>294</v>
      </c>
      <c r="R104" s="1224"/>
      <c r="S104" s="1225"/>
      <c r="T104" s="814"/>
      <c r="U104" s="815"/>
      <c r="AQ104" s="973" t="b">
        <f t="shared" si="18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5"/>
        <v>1</v>
      </c>
      <c r="AU104" s="973" t="b">
        <f t="shared" si="16"/>
        <v>1</v>
      </c>
      <c r="AV104" s="973" t="b">
        <f t="shared" si="17"/>
        <v>1</v>
      </c>
    </row>
    <row r="105" spans="1:48" ht="18.75" customHeight="1">
      <c r="A105" s="342" t="s">
        <v>343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8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5"/>
        <v>1</v>
      </c>
      <c r="AU105" s="973" t="b">
        <f t="shared" si="16"/>
        <v>1</v>
      </c>
      <c r="AV105" s="973" t="b">
        <f t="shared" si="17"/>
        <v>1</v>
      </c>
    </row>
    <row r="106" spans="1:48" s="66" customFormat="1" ht="20.25" customHeight="1">
      <c r="A106" s="818"/>
      <c r="B106" s="819" t="s">
        <v>365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8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5"/>
        <v>1</v>
      </c>
      <c r="AU106" s="973" t="b">
        <f t="shared" si="16"/>
        <v>1</v>
      </c>
      <c r="AV106" s="973" t="b">
        <f t="shared" si="17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85"/>
      <c r="P107" s="1186"/>
      <c r="Q107" s="28" t="s">
        <v>88</v>
      </c>
      <c r="R107" s="1219"/>
      <c r="S107" s="1220"/>
      <c r="T107" s="28"/>
      <c r="U107" s="242"/>
      <c r="AQ107" s="973" t="b">
        <f t="shared" si="18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5"/>
        <v>1</v>
      </c>
      <c r="AU107" s="973" t="b">
        <f t="shared" si="16"/>
        <v>1</v>
      </c>
      <c r="AV107" s="973" t="b">
        <f t="shared" si="17"/>
        <v>1</v>
      </c>
    </row>
    <row r="108" spans="1:48" s="66" customFormat="1" ht="18.75" customHeight="1" thickBot="1">
      <c r="A108" s="1329" t="s">
        <v>72</v>
      </c>
      <c r="B108" s="1330"/>
      <c r="C108" s="794"/>
      <c r="D108" s="90"/>
      <c r="E108" s="90"/>
      <c r="F108" s="795"/>
      <c r="G108" s="834">
        <f>G67+G66+G70+G73+G77+G80+G83+G86+G87+G91+G92+G95+G98+G101+G104+G107</f>
        <v>69</v>
      </c>
      <c r="H108" s="291">
        <f>H67+H66+H70+H73+H77+H80+H83+H86+H87+H91+H92+H95+H98+H101+H104+H107</f>
        <v>2070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1896</v>
      </c>
      <c r="N108" s="835" t="s">
        <v>91</v>
      </c>
      <c r="O108" s="1222"/>
      <c r="P108" s="1223"/>
      <c r="Q108" s="836" t="s">
        <v>423</v>
      </c>
      <c r="R108" s="1222" t="s">
        <v>220</v>
      </c>
      <c r="S108" s="1223"/>
      <c r="T108" s="836" t="s">
        <v>402</v>
      </c>
      <c r="U108" s="836" t="s">
        <v>380</v>
      </c>
      <c r="V108" s="66">
        <f>30*G108</f>
        <v>2070</v>
      </c>
      <c r="W108" s="66">
        <v>6</v>
      </c>
      <c r="AQ108" s="979">
        <f aca="true" t="shared" si="20" ref="AQ108:AV108">SUMIF(AQ64:AQ107,FALSE,$G64:$G107)</f>
        <v>4</v>
      </c>
      <c r="AR108" s="979">
        <f t="shared" si="20"/>
        <v>0</v>
      </c>
      <c r="AS108" s="979">
        <f t="shared" si="20"/>
        <v>26</v>
      </c>
      <c r="AT108" s="979">
        <f t="shared" si="20"/>
        <v>19.5</v>
      </c>
      <c r="AU108" s="979">
        <f t="shared" si="20"/>
        <v>13.5</v>
      </c>
      <c r="AV108" s="979">
        <f t="shared" si="20"/>
        <v>6</v>
      </c>
    </row>
    <row r="109" spans="1:48" s="66" customFormat="1" ht="19.5" thickBot="1">
      <c r="A109" s="1327" t="s">
        <v>369</v>
      </c>
      <c r="B109" s="1328"/>
      <c r="C109" s="837"/>
      <c r="D109" s="207"/>
      <c r="E109" s="207"/>
      <c r="F109" s="838"/>
      <c r="G109" s="839">
        <f>G65+G69+G72+G74+G76+G79+G82+G85+G89+G94+G100+G97+G103+G106</f>
        <v>9.5</v>
      </c>
      <c r="H109" s="840">
        <f>H65+H69+H72+H74+H76+H79+H82+H85+H89+H94+H100+H97+H103+H106</f>
        <v>210</v>
      </c>
      <c r="I109" s="715"/>
      <c r="J109" s="93"/>
      <c r="K109" s="93"/>
      <c r="L109" s="93"/>
      <c r="M109" s="263"/>
      <c r="N109" s="291"/>
      <c r="O109" s="1243"/>
      <c r="P109" s="1244"/>
      <c r="Q109" s="210"/>
      <c r="R109" s="1243"/>
      <c r="S109" s="1244"/>
      <c r="T109" s="211"/>
      <c r="U109" s="841"/>
      <c r="V109" s="66">
        <f>30*G109</f>
        <v>285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215" t="s">
        <v>26</v>
      </c>
      <c r="B110" s="1331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395</v>
      </c>
      <c r="O110" s="1248" t="s">
        <v>376</v>
      </c>
      <c r="P110" s="1249"/>
      <c r="Q110" s="836" t="s">
        <v>423</v>
      </c>
      <c r="R110" s="1222" t="s">
        <v>220</v>
      </c>
      <c r="S110" s="1223"/>
      <c r="T110" s="58" t="s">
        <v>403</v>
      </c>
      <c r="U110" s="836" t="s">
        <v>404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03" t="s">
        <v>296</v>
      </c>
      <c r="B111" s="1204"/>
      <c r="C111" s="1204"/>
      <c r="D111" s="1204"/>
      <c r="E111" s="1204"/>
      <c r="F111" s="1204"/>
      <c r="G111" s="1204"/>
      <c r="H111" s="1204"/>
      <c r="I111" s="1204"/>
      <c r="J111" s="1204"/>
      <c r="K111" s="1204"/>
      <c r="L111" s="1204"/>
      <c r="M111" s="1204"/>
      <c r="N111" s="1204"/>
      <c r="O111" s="1204"/>
      <c r="P111" s="1204"/>
      <c r="Q111" s="1204"/>
      <c r="R111" s="1204"/>
      <c r="S111" s="1204"/>
      <c r="T111" s="1204"/>
      <c r="U111" s="1204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371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356"/>
      <c r="P112" s="1357"/>
      <c r="Q112" s="852"/>
      <c r="R112" s="1252"/>
      <c r="S112" s="1253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372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358"/>
      <c r="P113" s="1359"/>
      <c r="Q113" s="564"/>
      <c r="R113" s="1232"/>
      <c r="S113" s="1233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27" customHeight="1">
      <c r="A114" s="256" t="s">
        <v>146</v>
      </c>
      <c r="B114" s="589" t="s">
        <v>373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314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54" t="s">
        <v>326</v>
      </c>
      <c r="J115" s="1360"/>
      <c r="K115" s="1360"/>
      <c r="L115" s="1360"/>
      <c r="M115" s="1360"/>
      <c r="N115" s="866"/>
      <c r="O115" s="1254"/>
      <c r="P115" s="1255"/>
      <c r="Q115" s="867"/>
      <c r="R115" s="1254"/>
      <c r="S115" s="1255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217" t="s">
        <v>297</v>
      </c>
      <c r="B116" s="1218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273"/>
      <c r="P116" s="1274"/>
      <c r="Q116" s="875"/>
      <c r="R116" s="1394"/>
      <c r="S116" s="1395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03" t="s">
        <v>344</v>
      </c>
      <c r="B120" s="1204"/>
      <c r="C120" s="1204"/>
      <c r="D120" s="1204"/>
      <c r="E120" s="1204"/>
      <c r="F120" s="1204"/>
      <c r="G120" s="1204"/>
      <c r="H120" s="1204"/>
      <c r="I120" s="1204"/>
      <c r="J120" s="1204"/>
      <c r="K120" s="1204"/>
      <c r="L120" s="1204"/>
      <c r="M120" s="1204"/>
      <c r="N120" s="1311"/>
      <c r="O120" s="1311"/>
      <c r="P120" s="1311"/>
      <c r="Q120" s="1311"/>
      <c r="R120" s="1311"/>
      <c r="S120" s="1311"/>
      <c r="T120" s="1311"/>
      <c r="U120" s="1311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299</v>
      </c>
      <c r="B121" s="880" t="s">
        <v>330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192" t="s">
        <v>375</v>
      </c>
      <c r="J121" s="1361"/>
      <c r="K121" s="1361"/>
      <c r="L121" s="1361"/>
      <c r="M121" s="1361"/>
      <c r="N121" s="885"/>
      <c r="O121" s="1275"/>
      <c r="P121" s="1275"/>
      <c r="Q121" s="886"/>
      <c r="R121" s="1275"/>
      <c r="S121" s="1275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372" t="s">
        <v>298</v>
      </c>
      <c r="B122" s="1373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194"/>
      <c r="P122" s="1194"/>
      <c r="Q122" s="40"/>
      <c r="R122" s="1221"/>
      <c r="S122" s="1221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332" t="s">
        <v>295</v>
      </c>
      <c r="B123" s="1333"/>
      <c r="C123" s="890"/>
      <c r="D123" s="216"/>
      <c r="E123" s="216"/>
      <c r="F123" s="215"/>
      <c r="G123" s="891">
        <f>G60+G110</f>
        <v>171</v>
      </c>
      <c r="H123" s="711">
        <f>H60+H110</f>
        <v>4035</v>
      </c>
      <c r="I123" s="892"/>
      <c r="J123" s="892"/>
      <c r="K123" s="892"/>
      <c r="L123" s="892"/>
      <c r="M123" s="711"/>
      <c r="N123" s="893"/>
      <c r="O123" s="1238"/>
      <c r="P123" s="1238"/>
      <c r="Q123" s="894"/>
      <c r="R123" s="1393"/>
      <c r="S123" s="1393"/>
      <c r="T123" s="566"/>
      <c r="U123" s="865"/>
      <c r="V123" s="66">
        <f>30*G123</f>
        <v>5130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352" t="s">
        <v>365</v>
      </c>
      <c r="B124" s="1353"/>
      <c r="C124" s="890"/>
      <c r="D124" s="216"/>
      <c r="E124" s="216"/>
      <c r="F124" s="215"/>
      <c r="G124" s="891">
        <f>G59+G109+G112+G113+G114</f>
        <v>60</v>
      </c>
      <c r="H124" s="711">
        <f>H59+H109</f>
        <v>570</v>
      </c>
      <c r="I124" s="892"/>
      <c r="J124" s="892"/>
      <c r="K124" s="892"/>
      <c r="L124" s="892"/>
      <c r="M124" s="711"/>
      <c r="N124" s="861"/>
      <c r="O124" s="1396"/>
      <c r="P124" s="1396"/>
      <c r="Q124" s="564"/>
      <c r="R124" s="1392"/>
      <c r="S124" s="1392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364" t="s">
        <v>79</v>
      </c>
      <c r="B125" s="1365"/>
      <c r="C125" s="895"/>
      <c r="D125" s="218"/>
      <c r="E125" s="218"/>
      <c r="F125" s="217"/>
      <c r="G125" s="896">
        <f>G58+G108+G122+G115</f>
        <v>150</v>
      </c>
      <c r="H125" s="897">
        <f>H58+H108</f>
        <v>3465</v>
      </c>
      <c r="I125" s="897">
        <f>I58+I108</f>
        <v>270</v>
      </c>
      <c r="J125" s="897"/>
      <c r="K125" s="897"/>
      <c r="L125" s="897"/>
      <c r="M125" s="897">
        <f>M58+M108</f>
        <v>2985</v>
      </c>
      <c r="N125" s="877"/>
      <c r="O125" s="1397"/>
      <c r="P125" s="1397"/>
      <c r="Q125" s="875"/>
      <c r="R125" s="1245"/>
      <c r="S125" s="1245"/>
      <c r="T125" s="878"/>
      <c r="U125" s="879"/>
      <c r="V125" s="66">
        <f>30*G125</f>
        <v>4500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324" t="s">
        <v>175</v>
      </c>
      <c r="B126" s="1325"/>
      <c r="C126" s="1325"/>
      <c r="D126" s="1325"/>
      <c r="E126" s="1325"/>
      <c r="F126" s="1325"/>
      <c r="G126" s="1325"/>
      <c r="H126" s="1325"/>
      <c r="I126" s="1325"/>
      <c r="J126" s="1325"/>
      <c r="K126" s="1325"/>
      <c r="L126" s="1325"/>
      <c r="M126" s="1325"/>
      <c r="N126" s="1326"/>
      <c r="O126" s="1326"/>
      <c r="P126" s="1326"/>
      <c r="Q126" s="1326"/>
      <c r="R126" s="1326"/>
      <c r="S126" s="1326"/>
      <c r="T126" s="1326"/>
      <c r="U126" s="1326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hidden="1" thickBot="1">
      <c r="A127" s="1320" t="s">
        <v>374</v>
      </c>
      <c r="B127" s="1321"/>
      <c r="C127" s="1321"/>
      <c r="D127" s="1321"/>
      <c r="E127" s="1321"/>
      <c r="F127" s="1321"/>
      <c r="G127" s="1321"/>
      <c r="H127" s="1321"/>
      <c r="I127" s="1321"/>
      <c r="J127" s="1321"/>
      <c r="K127" s="1321"/>
      <c r="L127" s="1321"/>
      <c r="M127" s="1321"/>
      <c r="N127" s="1321"/>
      <c r="O127" s="1321"/>
      <c r="P127" s="1321"/>
      <c r="Q127" s="1321"/>
      <c r="R127" s="1321"/>
      <c r="S127" s="1321"/>
      <c r="T127" s="1321"/>
      <c r="U127" s="1321"/>
      <c r="V127" s="19" t="e">
        <f>G110+G60+#REF!</f>
        <v>#REF!</v>
      </c>
      <c r="W127" s="20"/>
      <c r="X127" s="1319"/>
      <c r="Y127" s="1319"/>
      <c r="Z127" s="1319"/>
      <c r="AA127" s="1319"/>
      <c r="AB127" s="1319"/>
      <c r="AC127" s="1319"/>
      <c r="AD127" s="1319"/>
      <c r="AE127" s="1319"/>
      <c r="AF127" s="1319"/>
      <c r="AG127" s="1319"/>
      <c r="AQ127" s="977"/>
      <c r="AR127" s="977"/>
      <c r="AS127" s="977"/>
      <c r="AT127" s="977"/>
      <c r="AU127" s="977"/>
      <c r="AV127" s="977"/>
    </row>
    <row r="128" spans="1:48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246"/>
      <c r="P128" s="1247"/>
      <c r="Q128" s="377"/>
      <c r="R128" s="1246"/>
      <c r="S128" s="1247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228"/>
      <c r="P129" s="1229"/>
      <c r="Q129" s="371"/>
      <c r="R129" s="1228"/>
      <c r="S129" s="1229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228"/>
      <c r="P130" s="1229"/>
      <c r="Q130" s="371"/>
      <c r="R130" s="1228"/>
      <c r="S130" s="1229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228"/>
      <c r="P131" s="1229"/>
      <c r="Q131" s="387"/>
      <c r="R131" s="1228"/>
      <c r="S131" s="1229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hidden="1" thickBot="1">
      <c r="A132" s="1374"/>
      <c r="B132" s="1196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230"/>
      <c r="P132" s="1231"/>
      <c r="Q132" s="328"/>
      <c r="R132" s="1230"/>
      <c r="S132" s="1231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362" t="s">
        <v>277</v>
      </c>
      <c r="B133" s="1363"/>
      <c r="C133" s="1363"/>
      <c r="D133" s="1363"/>
      <c r="E133" s="1363"/>
      <c r="F133" s="1363"/>
      <c r="G133" s="1363"/>
      <c r="H133" s="1363"/>
      <c r="I133" s="1363"/>
      <c r="J133" s="1363"/>
      <c r="K133" s="1363"/>
      <c r="L133" s="1363"/>
      <c r="M133" s="1363"/>
      <c r="N133" s="1363"/>
      <c r="O133" s="1363"/>
      <c r="P133" s="1363"/>
      <c r="Q133" s="1363"/>
      <c r="R133" s="1363"/>
      <c r="S133" s="1363"/>
      <c r="T133" s="1363"/>
      <c r="U133" s="1389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375" t="s">
        <v>363</v>
      </c>
      <c r="B134" s="1376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236" t="s">
        <v>94</v>
      </c>
      <c r="P134" s="1237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398" t="s">
        <v>436</v>
      </c>
      <c r="B135" s="1399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162"/>
      <c r="P135" s="1163"/>
      <c r="Q135" s="533"/>
      <c r="R135" s="1250" t="s">
        <v>87</v>
      </c>
      <c r="S135" s="1251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3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215" t="s">
        <v>352</v>
      </c>
      <c r="B136" s="1216"/>
      <c r="C136" s="908"/>
      <c r="D136" s="90"/>
      <c r="E136" s="90"/>
      <c r="F136" s="909"/>
      <c r="G136" s="796">
        <f>G134+G135</f>
        <v>7</v>
      </c>
      <c r="H136" s="834">
        <f aca="true" t="shared" si="21" ref="H136:M136">H134+H135</f>
        <v>210</v>
      </c>
      <c r="I136" s="92">
        <f t="shared" si="21"/>
        <v>12</v>
      </c>
      <c r="J136" s="92"/>
      <c r="K136" s="92"/>
      <c r="L136" s="92"/>
      <c r="M136" s="910">
        <f t="shared" si="21"/>
        <v>198</v>
      </c>
      <c r="N136" s="58"/>
      <c r="O136" s="1195" t="s">
        <v>94</v>
      </c>
      <c r="P136" s="1196"/>
      <c r="Q136" s="911"/>
      <c r="R136" s="1390" t="s">
        <v>87</v>
      </c>
      <c r="S136" s="1391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301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22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3" ref="M137:M148">H137-I137</f>
        <v>112</v>
      </c>
      <c r="N137" s="917"/>
      <c r="O137" s="1219" t="s">
        <v>94</v>
      </c>
      <c r="P137" s="1220"/>
      <c r="Q137" s="918"/>
      <c r="R137" s="1226"/>
      <c r="S137" s="1227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302</v>
      </c>
      <c r="B138" s="626" t="s">
        <v>413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219" t="s">
        <v>94</v>
      </c>
      <c r="P138" s="1220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303</v>
      </c>
      <c r="B139" s="626" t="s">
        <v>331</v>
      </c>
      <c r="C139" s="912"/>
      <c r="D139" s="130">
        <v>2</v>
      </c>
      <c r="E139" s="130"/>
      <c r="F139" s="913"/>
      <c r="G139" s="914">
        <v>4</v>
      </c>
      <c r="H139" s="906">
        <f t="shared" si="22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3"/>
        <v>112</v>
      </c>
      <c r="N139" s="917"/>
      <c r="O139" s="1219" t="s">
        <v>94</v>
      </c>
      <c r="P139" s="1220"/>
      <c r="Q139" s="918"/>
      <c r="R139" s="1226"/>
      <c r="S139" s="1227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SUMIF($V$23:$V$197,1,$G$23:$G$197)</f>
        <v>40.5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348</v>
      </c>
      <c r="C140" s="912"/>
      <c r="D140" s="130">
        <v>2</v>
      </c>
      <c r="E140" s="130"/>
      <c r="F140" s="913"/>
      <c r="G140" s="914">
        <v>4</v>
      </c>
      <c r="H140" s="906">
        <f t="shared" si="22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3"/>
        <v>112</v>
      </c>
      <c r="N140" s="917"/>
      <c r="O140" s="1219" t="s">
        <v>94</v>
      </c>
      <c r="P140" s="1220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304</v>
      </c>
      <c r="B141" s="630" t="s">
        <v>349</v>
      </c>
      <c r="C141" s="905"/>
      <c r="D141" s="152">
        <v>4</v>
      </c>
      <c r="E141" s="63"/>
      <c r="F141" s="628"/>
      <c r="G141" s="768">
        <v>3</v>
      </c>
      <c r="H141" s="923">
        <f t="shared" si="22"/>
        <v>90</v>
      </c>
      <c r="I141" s="95">
        <v>4</v>
      </c>
      <c r="J141" s="40" t="s">
        <v>87</v>
      </c>
      <c r="K141" s="40"/>
      <c r="L141" s="40"/>
      <c r="M141" s="276">
        <f t="shared" si="23"/>
        <v>86</v>
      </c>
      <c r="N141" s="706"/>
      <c r="O141" s="1162"/>
      <c r="P141" s="1163"/>
      <c r="Q141" s="533"/>
      <c r="R141" s="1172" t="s">
        <v>87</v>
      </c>
      <c r="S141" s="1173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305</v>
      </c>
      <c r="B142" s="630" t="s">
        <v>409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162"/>
      <c r="P142" s="1163"/>
      <c r="Q142" s="533"/>
      <c r="R142" s="1172" t="s">
        <v>87</v>
      </c>
      <c r="S142" s="1173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306</v>
      </c>
      <c r="B143" s="631" t="s">
        <v>350</v>
      </c>
      <c r="C143" s="905"/>
      <c r="D143" s="152">
        <v>4</v>
      </c>
      <c r="E143" s="63"/>
      <c r="F143" s="628"/>
      <c r="G143" s="768">
        <v>3</v>
      </c>
      <c r="H143" s="923">
        <f t="shared" si="22"/>
        <v>90</v>
      </c>
      <c r="I143" s="95">
        <v>4</v>
      </c>
      <c r="J143" s="40" t="s">
        <v>87</v>
      </c>
      <c r="K143" s="40"/>
      <c r="L143" s="40"/>
      <c r="M143" s="276">
        <f t="shared" si="23"/>
        <v>86</v>
      </c>
      <c r="N143" s="706"/>
      <c r="O143" s="1162"/>
      <c r="P143" s="1163"/>
      <c r="Q143" s="533"/>
      <c r="R143" s="1172" t="s">
        <v>87</v>
      </c>
      <c r="S143" s="1173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307</v>
      </c>
      <c r="B144" s="631" t="s">
        <v>398</v>
      </c>
      <c r="C144" s="905"/>
      <c r="D144" s="152">
        <v>4</v>
      </c>
      <c r="E144" s="63"/>
      <c r="F144" s="628"/>
      <c r="G144" s="768">
        <v>3</v>
      </c>
      <c r="H144" s="923">
        <f t="shared" si="22"/>
        <v>90</v>
      </c>
      <c r="I144" s="95">
        <v>4</v>
      </c>
      <c r="J144" s="40" t="s">
        <v>87</v>
      </c>
      <c r="K144" s="40"/>
      <c r="L144" s="40"/>
      <c r="M144" s="276">
        <f t="shared" si="23"/>
        <v>86</v>
      </c>
      <c r="N144" s="706"/>
      <c r="O144" s="1162"/>
      <c r="P144" s="1163"/>
      <c r="Q144" s="533"/>
      <c r="R144" s="1172" t="s">
        <v>87</v>
      </c>
      <c r="S144" s="1173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308</v>
      </c>
      <c r="B145" s="631" t="s">
        <v>399</v>
      </c>
      <c r="C145" s="924"/>
      <c r="D145" s="636">
        <v>4</v>
      </c>
      <c r="E145" s="772"/>
      <c r="F145" s="773"/>
      <c r="G145" s="925">
        <v>3</v>
      </c>
      <c r="H145" s="900">
        <f t="shared" si="22"/>
        <v>90</v>
      </c>
      <c r="I145" s="774">
        <v>4</v>
      </c>
      <c r="J145" s="775" t="s">
        <v>87</v>
      </c>
      <c r="K145" s="775"/>
      <c r="L145" s="775"/>
      <c r="M145" s="901">
        <f t="shared" si="23"/>
        <v>86</v>
      </c>
      <c r="N145" s="926"/>
      <c r="O145" s="1241"/>
      <c r="P145" s="1242"/>
      <c r="Q145" s="927"/>
      <c r="R145" s="1172" t="s">
        <v>87</v>
      </c>
      <c r="S145" s="1173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410</v>
      </c>
      <c r="B146" s="631" t="s">
        <v>351</v>
      </c>
      <c r="C146" s="924"/>
      <c r="D146" s="636">
        <v>4</v>
      </c>
      <c r="E146" s="63"/>
      <c r="F146" s="628"/>
      <c r="G146" s="642">
        <v>3</v>
      </c>
      <c r="H146" s="923">
        <f t="shared" si="22"/>
        <v>90</v>
      </c>
      <c r="I146" s="95">
        <v>4</v>
      </c>
      <c r="J146" s="40" t="s">
        <v>87</v>
      </c>
      <c r="K146" s="40"/>
      <c r="L146" s="40"/>
      <c r="M146" s="276">
        <f t="shared" si="23"/>
        <v>86</v>
      </c>
      <c r="N146" s="706"/>
      <c r="O146" s="1185"/>
      <c r="P146" s="1186"/>
      <c r="Q146" s="28"/>
      <c r="R146" s="1172" t="s">
        <v>87</v>
      </c>
      <c r="S146" s="1173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414</v>
      </c>
      <c r="B147" s="632" t="s">
        <v>347</v>
      </c>
      <c r="C147" s="905"/>
      <c r="D147" s="152">
        <v>4</v>
      </c>
      <c r="E147" s="63"/>
      <c r="F147" s="628"/>
      <c r="G147" s="768">
        <v>3</v>
      </c>
      <c r="H147" s="923">
        <f t="shared" si="22"/>
        <v>90</v>
      </c>
      <c r="I147" s="95">
        <v>4</v>
      </c>
      <c r="J147" s="40" t="s">
        <v>87</v>
      </c>
      <c r="K147" s="40"/>
      <c r="L147" s="40"/>
      <c r="M147" s="276">
        <f t="shared" si="23"/>
        <v>86</v>
      </c>
      <c r="N147" s="706"/>
      <c r="O147" s="1162"/>
      <c r="P147" s="1163"/>
      <c r="Q147" s="533"/>
      <c r="R147" s="1172" t="s">
        <v>87</v>
      </c>
      <c r="S147" s="1173"/>
      <c r="T147" s="32"/>
      <c r="U147" s="251"/>
      <c r="V147" s="66">
        <v>3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348</v>
      </c>
      <c r="C148" s="929"/>
      <c r="D148" s="930">
        <v>4</v>
      </c>
      <c r="E148" s="130"/>
      <c r="F148" s="913"/>
      <c r="G148" s="931">
        <v>3</v>
      </c>
      <c r="H148" s="602">
        <f t="shared" si="22"/>
        <v>90</v>
      </c>
      <c r="I148" s="932">
        <v>4</v>
      </c>
      <c r="J148" s="933" t="s">
        <v>87</v>
      </c>
      <c r="K148" s="933"/>
      <c r="L148" s="933"/>
      <c r="M148" s="934">
        <f t="shared" si="23"/>
        <v>86</v>
      </c>
      <c r="N148" s="935"/>
      <c r="O148" s="1234"/>
      <c r="P148" s="1235"/>
      <c r="Q148" s="936"/>
      <c r="R148" s="1172" t="s">
        <v>87</v>
      </c>
      <c r="S148" s="1173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362" t="s">
        <v>278</v>
      </c>
      <c r="B149" s="1363"/>
      <c r="C149" s="1363"/>
      <c r="D149" s="1363"/>
      <c r="E149" s="1363"/>
      <c r="F149" s="1363"/>
      <c r="G149" s="1363"/>
      <c r="H149" s="1363"/>
      <c r="I149" s="1363"/>
      <c r="J149" s="1363"/>
      <c r="K149" s="1363"/>
      <c r="L149" s="1363"/>
      <c r="M149" s="1363"/>
      <c r="N149" s="1363"/>
      <c r="O149" s="1363"/>
      <c r="P149" s="1363"/>
      <c r="Q149" s="1363"/>
      <c r="R149" s="1363"/>
      <c r="S149" s="1363"/>
      <c r="T149" s="1363"/>
      <c r="U149" s="1389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205" t="s">
        <v>353</v>
      </c>
      <c r="B150" s="1206"/>
      <c r="C150" s="635"/>
      <c r="D150" s="636">
        <v>2</v>
      </c>
      <c r="E150" s="636"/>
      <c r="F150" s="637"/>
      <c r="G150" s="638">
        <v>5.5</v>
      </c>
      <c r="H150" s="639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1164" t="s">
        <v>94</v>
      </c>
      <c r="P150" s="1165"/>
      <c r="Q150" s="28"/>
      <c r="R150" s="1164"/>
      <c r="S150" s="1165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5.5</v>
      </c>
      <c r="AS150" s="984">
        <v>6</v>
      </c>
      <c r="AT150" s="984">
        <v>5.5</v>
      </c>
      <c r="AU150" s="984">
        <v>6</v>
      </c>
      <c r="AV150" s="984"/>
    </row>
    <row r="151" spans="1:48" s="22" customFormat="1" ht="21.75" customHeight="1">
      <c r="A151" s="1377" t="s">
        <v>354</v>
      </c>
      <c r="B151" s="1378"/>
      <c r="C151" s="640"/>
      <c r="D151" s="127">
        <v>3</v>
      </c>
      <c r="E151" s="127"/>
      <c r="F151" s="641"/>
      <c r="G151" s="642">
        <v>6</v>
      </c>
      <c r="H151" s="591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50"/>
      <c r="O151" s="1164"/>
      <c r="P151" s="1165"/>
      <c r="Q151" s="28" t="s">
        <v>94</v>
      </c>
      <c r="R151" s="1164"/>
      <c r="S151" s="1165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377" t="s">
        <v>355</v>
      </c>
      <c r="B152" s="1378"/>
      <c r="C152" s="643"/>
      <c r="D152" s="152">
        <v>4</v>
      </c>
      <c r="E152" s="152"/>
      <c r="F152" s="621"/>
      <c r="G152" s="642">
        <v>5.5</v>
      </c>
      <c r="H152" s="591">
        <f>G152*30</f>
        <v>165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157</v>
      </c>
      <c r="N152" s="250"/>
      <c r="O152" s="1164"/>
      <c r="P152" s="1165"/>
      <c r="Q152" s="28"/>
      <c r="R152" s="1164" t="s">
        <v>94</v>
      </c>
      <c r="S152" s="1165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207" t="s">
        <v>362</v>
      </c>
      <c r="B153" s="1208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199"/>
      <c r="P153" s="1200"/>
      <c r="Q153" s="41"/>
      <c r="R153" s="1199"/>
      <c r="S153" s="1200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215" t="s">
        <v>352</v>
      </c>
      <c r="B154" s="1216"/>
      <c r="C154" s="645"/>
      <c r="D154" s="623"/>
      <c r="E154" s="623"/>
      <c r="F154" s="646"/>
      <c r="G154" s="647">
        <f>G152+G153+G150+G151</f>
        <v>23</v>
      </c>
      <c r="H154" s="645">
        <f>H152+H153+H150+H151</f>
        <v>690</v>
      </c>
      <c r="I154" s="645">
        <f>I152+I153+I150+I151</f>
        <v>32</v>
      </c>
      <c r="J154" s="645"/>
      <c r="K154" s="645">
        <f>K152+K153+K150+K151</f>
        <v>0</v>
      </c>
      <c r="L154" s="645"/>
      <c r="M154" s="660">
        <f>M152+M153+M150+M151</f>
        <v>658</v>
      </c>
      <c r="N154" s="622">
        <f>N152+N153+N150+N151</f>
        <v>0</v>
      </c>
      <c r="O154" s="1195" t="s">
        <v>94</v>
      </c>
      <c r="P154" s="1196"/>
      <c r="Q154" s="645" t="s">
        <v>94</v>
      </c>
      <c r="R154" s="1239" t="s">
        <v>94</v>
      </c>
      <c r="S154" s="1240"/>
      <c r="T154" s="645" t="s">
        <v>94</v>
      </c>
      <c r="U154" s="661">
        <f>U152+U153+U150+U151</f>
        <v>0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>
      <c r="A155" s="648" t="s">
        <v>164</v>
      </c>
      <c r="B155" s="590" t="s">
        <v>199</v>
      </c>
      <c r="C155" s="643"/>
      <c r="D155" s="152">
        <v>2</v>
      </c>
      <c r="E155" s="152"/>
      <c r="F155" s="621"/>
      <c r="G155" s="642">
        <v>5.5</v>
      </c>
      <c r="H155" s="649">
        <f aca="true" t="shared" si="24" ref="H155:H174">G155*30</f>
        <v>165</v>
      </c>
      <c r="I155" s="30">
        <v>8</v>
      </c>
      <c r="J155" s="40" t="s">
        <v>242</v>
      </c>
      <c r="K155" s="40"/>
      <c r="L155" s="40" t="s">
        <v>89</v>
      </c>
      <c r="M155" s="243">
        <f aca="true" t="shared" si="25" ref="M155:M174">H155-I155</f>
        <v>157</v>
      </c>
      <c r="N155" s="335"/>
      <c r="O155" s="1224" t="s">
        <v>94</v>
      </c>
      <c r="P155" s="1225"/>
      <c r="Q155" s="333"/>
      <c r="R155" s="1224"/>
      <c r="S155" s="1225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6" spans="1:48" s="22" customFormat="1" ht="21.75" customHeight="1">
      <c r="A156" s="650" t="s">
        <v>165</v>
      </c>
      <c r="B156" s="590" t="s">
        <v>415</v>
      </c>
      <c r="C156" s="643"/>
      <c r="D156" s="562">
        <v>2</v>
      </c>
      <c r="E156" s="562"/>
      <c r="F156" s="651"/>
      <c r="G156" s="642">
        <v>5.5</v>
      </c>
      <c r="H156" s="649">
        <f t="shared" si="24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25"/>
        <v>157</v>
      </c>
      <c r="N156" s="250"/>
      <c r="O156" s="1164" t="s">
        <v>94</v>
      </c>
      <c r="P156" s="1165"/>
      <c r="Q156" s="333"/>
      <c r="R156" s="743"/>
      <c r="S156" s="744"/>
      <c r="T156" s="333"/>
      <c r="U156" s="334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Q156" s="977"/>
      <c r="AR156" s="977"/>
      <c r="AS156" s="977"/>
      <c r="AT156" s="977"/>
      <c r="AU156" s="977"/>
      <c r="AV156" s="977"/>
    </row>
    <row r="157" spans="1:48" s="22" customFormat="1" ht="21.75" customHeight="1">
      <c r="A157" s="650" t="s">
        <v>166</v>
      </c>
      <c r="B157" s="589" t="s">
        <v>357</v>
      </c>
      <c r="C157" s="649"/>
      <c r="D157" s="562">
        <v>2</v>
      </c>
      <c r="E157" s="562"/>
      <c r="F157" s="651"/>
      <c r="G157" s="642">
        <v>5.5</v>
      </c>
      <c r="H157" s="649">
        <f t="shared" si="24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25"/>
        <v>157</v>
      </c>
      <c r="N157" s="250"/>
      <c r="O157" s="1164" t="s">
        <v>94</v>
      </c>
      <c r="P157" s="1165"/>
      <c r="Q157" s="28"/>
      <c r="R157" s="1164"/>
      <c r="S157" s="1165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310</v>
      </c>
      <c r="B158" s="937" t="s">
        <v>311</v>
      </c>
      <c r="C158" s="643"/>
      <c r="D158" s="152">
        <v>2</v>
      </c>
      <c r="E158" s="152"/>
      <c r="F158" s="621"/>
      <c r="G158" s="642">
        <v>5.5</v>
      </c>
      <c r="H158" s="591">
        <f t="shared" si="24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25"/>
        <v>157</v>
      </c>
      <c r="N158" s="250"/>
      <c r="O158" s="1164" t="s">
        <v>94</v>
      </c>
      <c r="P158" s="1165"/>
      <c r="Q158" s="28"/>
      <c r="R158" s="1164"/>
      <c r="S158" s="1165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/>
      <c r="B159" s="938" t="s">
        <v>348</v>
      </c>
      <c r="C159" s="643"/>
      <c r="D159" s="152"/>
      <c r="E159" s="152"/>
      <c r="F159" s="621"/>
      <c r="G159" s="642">
        <v>5.5</v>
      </c>
      <c r="H159" s="591">
        <f t="shared" si="24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25"/>
        <v>157</v>
      </c>
      <c r="N159" s="250"/>
      <c r="O159" s="1164" t="s">
        <v>94</v>
      </c>
      <c r="P159" s="1165"/>
      <c r="Q159" s="28"/>
      <c r="R159" s="1164"/>
      <c r="S159" s="1165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 t="s">
        <v>315</v>
      </c>
      <c r="B160" s="590" t="s">
        <v>309</v>
      </c>
      <c r="C160" s="643"/>
      <c r="D160" s="127">
        <v>3</v>
      </c>
      <c r="E160" s="127"/>
      <c r="F160" s="641"/>
      <c r="G160" s="642">
        <v>5.5</v>
      </c>
      <c r="H160" s="591">
        <f t="shared" si="24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25"/>
        <v>157</v>
      </c>
      <c r="N160" s="335"/>
      <c r="O160" s="1241"/>
      <c r="P160" s="1242"/>
      <c r="Q160" s="333" t="s">
        <v>94</v>
      </c>
      <c r="R160" s="1224"/>
      <c r="S160" s="1225"/>
      <c r="T160" s="814"/>
      <c r="U160" s="815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/>
      <c r="B161" s="657" t="s">
        <v>360</v>
      </c>
      <c r="C161" s="643"/>
      <c r="D161" s="127">
        <v>3</v>
      </c>
      <c r="E161" s="127"/>
      <c r="F161" s="641"/>
      <c r="G161" s="642">
        <v>5.5</v>
      </c>
      <c r="H161" s="591">
        <f t="shared" si="24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25"/>
        <v>157</v>
      </c>
      <c r="N161" s="335"/>
      <c r="O161" s="1241"/>
      <c r="P161" s="1242"/>
      <c r="Q161" s="333" t="s">
        <v>94</v>
      </c>
      <c r="R161" s="743"/>
      <c r="S161" s="744"/>
      <c r="T161" s="814"/>
      <c r="U161" s="815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317</v>
      </c>
      <c r="B162" s="590" t="s">
        <v>416</v>
      </c>
      <c r="C162" s="643"/>
      <c r="D162" s="152">
        <v>3</v>
      </c>
      <c r="E162" s="152"/>
      <c r="F162" s="621"/>
      <c r="G162" s="642">
        <v>5.5</v>
      </c>
      <c r="H162" s="591">
        <f t="shared" si="24"/>
        <v>165</v>
      </c>
      <c r="I162" s="30">
        <v>8</v>
      </c>
      <c r="J162" s="40" t="s">
        <v>242</v>
      </c>
      <c r="K162" s="40"/>
      <c r="L162" s="40" t="s">
        <v>89</v>
      </c>
      <c r="M162" s="243">
        <f t="shared" si="25"/>
        <v>157</v>
      </c>
      <c r="N162" s="250"/>
      <c r="O162" s="1185"/>
      <c r="P162" s="1186"/>
      <c r="Q162" s="333" t="s">
        <v>94</v>
      </c>
      <c r="R162" s="1219"/>
      <c r="S162" s="1220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318</v>
      </c>
      <c r="B163" s="590" t="s">
        <v>358</v>
      </c>
      <c r="C163" s="649"/>
      <c r="D163" s="562">
        <v>3</v>
      </c>
      <c r="E163" s="562"/>
      <c r="F163" s="651"/>
      <c r="G163" s="642">
        <v>5.5</v>
      </c>
      <c r="H163" s="591">
        <f t="shared" si="24"/>
        <v>165</v>
      </c>
      <c r="I163" s="30">
        <v>8</v>
      </c>
      <c r="J163" s="40" t="s">
        <v>242</v>
      </c>
      <c r="K163" s="40"/>
      <c r="L163" s="40" t="s">
        <v>89</v>
      </c>
      <c r="M163" s="243">
        <f t="shared" si="25"/>
        <v>157</v>
      </c>
      <c r="N163" s="250"/>
      <c r="O163" s="1185"/>
      <c r="P163" s="1186"/>
      <c r="Q163" s="333" t="s">
        <v>94</v>
      </c>
      <c r="R163" s="1219"/>
      <c r="S163" s="1220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348</v>
      </c>
      <c r="C164" s="654"/>
      <c r="D164" s="655">
        <v>3</v>
      </c>
      <c r="E164" s="655"/>
      <c r="F164" s="656"/>
      <c r="G164" s="642">
        <v>5.5</v>
      </c>
      <c r="H164" s="591">
        <f t="shared" si="24"/>
        <v>165</v>
      </c>
      <c r="I164" s="30">
        <v>8</v>
      </c>
      <c r="J164" s="40" t="s">
        <v>242</v>
      </c>
      <c r="K164" s="40"/>
      <c r="L164" s="40" t="s">
        <v>89</v>
      </c>
      <c r="M164" s="243">
        <f t="shared" si="25"/>
        <v>157</v>
      </c>
      <c r="N164" s="250"/>
      <c r="O164" s="1185"/>
      <c r="P164" s="1186"/>
      <c r="Q164" s="333" t="s">
        <v>94</v>
      </c>
      <c r="R164" s="1219"/>
      <c r="S164" s="1220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310</v>
      </c>
      <c r="B165" s="937" t="s">
        <v>64</v>
      </c>
      <c r="C165" s="643"/>
      <c r="D165" s="152">
        <v>4</v>
      </c>
      <c r="E165" s="152"/>
      <c r="F165" s="621"/>
      <c r="G165" s="642">
        <v>6</v>
      </c>
      <c r="H165" s="591">
        <f t="shared" si="24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25"/>
        <v>172</v>
      </c>
      <c r="N165" s="250"/>
      <c r="O165" s="1185"/>
      <c r="P165" s="1186"/>
      <c r="Q165" s="28"/>
      <c r="R165" s="1164" t="s">
        <v>94</v>
      </c>
      <c r="S165" s="1165"/>
      <c r="T165" s="28"/>
      <c r="U165" s="759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315</v>
      </c>
      <c r="B166" s="590" t="s">
        <v>313</v>
      </c>
      <c r="C166" s="643"/>
      <c r="D166" s="152">
        <v>4</v>
      </c>
      <c r="E166" s="152"/>
      <c r="F166" s="621"/>
      <c r="G166" s="642">
        <v>6</v>
      </c>
      <c r="H166" s="591">
        <f t="shared" si="24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25"/>
        <v>172</v>
      </c>
      <c r="N166" s="250"/>
      <c r="O166" s="1185"/>
      <c r="P166" s="1186"/>
      <c r="Q166" s="28"/>
      <c r="R166" s="1164" t="s">
        <v>94</v>
      </c>
      <c r="S166" s="1165"/>
      <c r="T166" s="28"/>
      <c r="U166" s="759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48" s="22" customFormat="1" ht="21.75" customHeight="1">
      <c r="A167" s="650"/>
      <c r="B167" s="587" t="s">
        <v>356</v>
      </c>
      <c r="C167" s="643"/>
      <c r="D167" s="152">
        <v>4</v>
      </c>
      <c r="E167" s="152"/>
      <c r="F167" s="621"/>
      <c r="G167" s="642">
        <v>6</v>
      </c>
      <c r="H167" s="591">
        <f t="shared" si="24"/>
        <v>180</v>
      </c>
      <c r="I167" s="30">
        <v>8</v>
      </c>
      <c r="J167" s="40" t="s">
        <v>242</v>
      </c>
      <c r="K167" s="40"/>
      <c r="L167" s="40" t="s">
        <v>89</v>
      </c>
      <c r="M167" s="243">
        <f t="shared" si="25"/>
        <v>172</v>
      </c>
      <c r="N167" s="250"/>
      <c r="O167" s="1185"/>
      <c r="P167" s="1186"/>
      <c r="Q167" s="28"/>
      <c r="R167" s="1164" t="s">
        <v>94</v>
      </c>
      <c r="S167" s="1165"/>
      <c r="T167" s="28"/>
      <c r="U167" s="759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Q167" s="977"/>
      <c r="AR167" s="977"/>
      <c r="AS167" s="977"/>
      <c r="AT167" s="977"/>
      <c r="AU167" s="977"/>
      <c r="AV167" s="977"/>
    </row>
    <row r="168" spans="1:48" s="22" customFormat="1" ht="21.75" customHeight="1">
      <c r="A168" s="650" t="s">
        <v>316</v>
      </c>
      <c r="B168" s="590" t="s">
        <v>359</v>
      </c>
      <c r="C168" s="649"/>
      <c r="D168" s="152">
        <v>4</v>
      </c>
      <c r="E168" s="127"/>
      <c r="F168" s="641"/>
      <c r="G168" s="642">
        <v>6</v>
      </c>
      <c r="H168" s="591">
        <f t="shared" si="24"/>
        <v>180</v>
      </c>
      <c r="I168" s="30">
        <v>8</v>
      </c>
      <c r="J168" s="40" t="s">
        <v>242</v>
      </c>
      <c r="K168" s="40"/>
      <c r="L168" s="40" t="s">
        <v>89</v>
      </c>
      <c r="M168" s="243">
        <f t="shared" si="25"/>
        <v>172</v>
      </c>
      <c r="N168" s="250"/>
      <c r="O168" s="1185"/>
      <c r="P168" s="1186"/>
      <c r="Q168" s="28"/>
      <c r="R168" s="1164" t="s">
        <v>94</v>
      </c>
      <c r="S168" s="1165"/>
      <c r="T168" s="28"/>
      <c r="U168" s="759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/>
      <c r="B169" s="652" t="s">
        <v>348</v>
      </c>
      <c r="C169" s="649"/>
      <c r="D169" s="152">
        <v>4</v>
      </c>
      <c r="E169" s="127"/>
      <c r="F169" s="641"/>
      <c r="G169" s="642">
        <v>6</v>
      </c>
      <c r="H169" s="591">
        <f t="shared" si="24"/>
        <v>180</v>
      </c>
      <c r="I169" s="30">
        <v>8</v>
      </c>
      <c r="J169" s="40" t="s">
        <v>242</v>
      </c>
      <c r="K169" s="40"/>
      <c r="L169" s="40" t="s">
        <v>89</v>
      </c>
      <c r="M169" s="243">
        <f t="shared" si="25"/>
        <v>172</v>
      </c>
      <c r="N169" s="250"/>
      <c r="O169" s="1185"/>
      <c r="P169" s="1186"/>
      <c r="Q169" s="28"/>
      <c r="R169" s="1164" t="s">
        <v>94</v>
      </c>
      <c r="S169" s="1165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319</v>
      </c>
      <c r="B170" s="657" t="s">
        <v>312</v>
      </c>
      <c r="C170" s="635"/>
      <c r="D170" s="636">
        <v>5</v>
      </c>
      <c r="E170" s="636"/>
      <c r="F170" s="637"/>
      <c r="G170" s="638">
        <v>6</v>
      </c>
      <c r="H170" s="639">
        <f t="shared" si="24"/>
        <v>180</v>
      </c>
      <c r="I170" s="30">
        <v>8</v>
      </c>
      <c r="J170" s="28" t="s">
        <v>94</v>
      </c>
      <c r="K170" s="28"/>
      <c r="L170" s="28"/>
      <c r="M170" s="243">
        <f t="shared" si="25"/>
        <v>172</v>
      </c>
      <c r="N170" s="250"/>
      <c r="O170" s="1185"/>
      <c r="P170" s="1186"/>
      <c r="Q170" s="28"/>
      <c r="R170" s="1164"/>
      <c r="S170" s="1165"/>
      <c r="T170" s="35" t="s">
        <v>94</v>
      </c>
      <c r="U170" s="93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37.5" customHeight="1">
      <c r="A171" s="650" t="s">
        <v>320</v>
      </c>
      <c r="B171" s="587" t="s">
        <v>418</v>
      </c>
      <c r="C171" s="654"/>
      <c r="D171" s="658">
        <v>5</v>
      </c>
      <c r="E171" s="658"/>
      <c r="F171" s="659"/>
      <c r="G171" s="638">
        <v>6</v>
      </c>
      <c r="H171" s="639">
        <f t="shared" si="24"/>
        <v>180</v>
      </c>
      <c r="I171" s="30">
        <v>8</v>
      </c>
      <c r="J171" s="28" t="s">
        <v>94</v>
      </c>
      <c r="K171" s="28"/>
      <c r="L171" s="28"/>
      <c r="M171" s="243">
        <f t="shared" si="25"/>
        <v>172</v>
      </c>
      <c r="N171" s="250"/>
      <c r="O171" s="1185"/>
      <c r="P171" s="1186"/>
      <c r="Q171" s="28"/>
      <c r="R171" s="1164"/>
      <c r="S171" s="1165"/>
      <c r="T171" s="35" t="s">
        <v>94</v>
      </c>
      <c r="U171" s="939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48" s="22" customFormat="1" ht="30" customHeight="1">
      <c r="A172" s="650"/>
      <c r="B172" s="657" t="s">
        <v>417</v>
      </c>
      <c r="C172" s="654"/>
      <c r="D172" s="658">
        <v>5</v>
      </c>
      <c r="E172" s="658"/>
      <c r="F172" s="659"/>
      <c r="G172" s="638">
        <v>6</v>
      </c>
      <c r="H172" s="639">
        <f t="shared" si="24"/>
        <v>180</v>
      </c>
      <c r="I172" s="30">
        <v>8</v>
      </c>
      <c r="J172" s="28" t="s">
        <v>94</v>
      </c>
      <c r="K172" s="28"/>
      <c r="L172" s="28"/>
      <c r="M172" s="243">
        <f t="shared" si="25"/>
        <v>172</v>
      </c>
      <c r="N172" s="250"/>
      <c r="O172" s="1185"/>
      <c r="P172" s="1186"/>
      <c r="Q172" s="28"/>
      <c r="R172" s="1164"/>
      <c r="S172" s="1165"/>
      <c r="T172" s="35" t="s">
        <v>94</v>
      </c>
      <c r="U172" s="939"/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Q172" s="977"/>
      <c r="AR172" s="977"/>
      <c r="AS172" s="977"/>
      <c r="AT172" s="977"/>
      <c r="AU172" s="977"/>
      <c r="AV172" s="977"/>
    </row>
    <row r="173" spans="1:48" s="22" customFormat="1" ht="29.25" customHeight="1">
      <c r="A173" s="650" t="s">
        <v>321</v>
      </c>
      <c r="B173" s="590" t="s">
        <v>437</v>
      </c>
      <c r="C173" s="643"/>
      <c r="D173" s="152">
        <v>5</v>
      </c>
      <c r="E173" s="152"/>
      <c r="F173" s="621"/>
      <c r="G173" s="642">
        <v>6</v>
      </c>
      <c r="H173" s="591">
        <f t="shared" si="24"/>
        <v>180</v>
      </c>
      <c r="I173" s="30">
        <v>8</v>
      </c>
      <c r="J173" s="28" t="s">
        <v>94</v>
      </c>
      <c r="K173" s="28"/>
      <c r="L173" s="28"/>
      <c r="M173" s="243">
        <f t="shared" si="25"/>
        <v>172</v>
      </c>
      <c r="N173" s="250"/>
      <c r="O173" s="1185"/>
      <c r="P173" s="1186"/>
      <c r="Q173" s="28"/>
      <c r="R173" s="1164"/>
      <c r="S173" s="1165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 thickBot="1">
      <c r="A174" s="650"/>
      <c r="B174" s="652" t="s">
        <v>348</v>
      </c>
      <c r="C174" s="643"/>
      <c r="D174" s="152">
        <v>5</v>
      </c>
      <c r="E174" s="152"/>
      <c r="F174" s="621"/>
      <c r="G174" s="642">
        <v>6</v>
      </c>
      <c r="H174" s="591">
        <f t="shared" si="24"/>
        <v>180</v>
      </c>
      <c r="I174" s="30">
        <v>8</v>
      </c>
      <c r="J174" s="28" t="s">
        <v>94</v>
      </c>
      <c r="K174" s="28"/>
      <c r="L174" s="28"/>
      <c r="M174" s="243">
        <f t="shared" si="25"/>
        <v>172</v>
      </c>
      <c r="N174" s="250"/>
      <c r="O174" s="1185"/>
      <c r="P174" s="1186"/>
      <c r="Q174" s="28"/>
      <c r="R174" s="1164"/>
      <c r="S174" s="1165"/>
      <c r="T174" s="35" t="s">
        <v>94</v>
      </c>
      <c r="U174" s="93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114" customFormat="1" ht="19.5" customHeight="1" thickBot="1">
      <c r="A175" s="1370" t="s">
        <v>364</v>
      </c>
      <c r="B175" s="1371"/>
      <c r="C175" s="940"/>
      <c r="D175" s="108"/>
      <c r="E175" s="108"/>
      <c r="F175" s="941"/>
      <c r="G175" s="942">
        <f>G154+G136</f>
        <v>30</v>
      </c>
      <c r="H175" s="943"/>
      <c r="I175" s="109"/>
      <c r="J175" s="110"/>
      <c r="K175" s="110"/>
      <c r="L175" s="110"/>
      <c r="M175" s="281"/>
      <c r="N175" s="292"/>
      <c r="O175" s="1211" t="s">
        <v>248</v>
      </c>
      <c r="P175" s="1212"/>
      <c r="Q175" s="110" t="s">
        <v>94</v>
      </c>
      <c r="R175" s="1209" t="s">
        <v>92</v>
      </c>
      <c r="S175" s="1210"/>
      <c r="T175" s="623" t="s">
        <v>94</v>
      </c>
      <c r="U175" s="111"/>
      <c r="V175" s="113"/>
      <c r="W175" s="113"/>
      <c r="X175" s="113">
        <v>40</v>
      </c>
      <c r="AQ175" s="976"/>
      <c r="AR175" s="976"/>
      <c r="AS175" s="976"/>
      <c r="AT175" s="976"/>
      <c r="AU175" s="976"/>
      <c r="AV175" s="976"/>
    </row>
    <row r="176" spans="1:48" s="114" customFormat="1" ht="19.5" customHeight="1" thickBot="1">
      <c r="A176" s="1189" t="s">
        <v>80</v>
      </c>
      <c r="B176" s="1190"/>
      <c r="C176" s="1190"/>
      <c r="D176" s="1190"/>
      <c r="E176" s="1190"/>
      <c r="F176" s="1190"/>
      <c r="G176" s="1190"/>
      <c r="H176" s="1190"/>
      <c r="I176" s="1190"/>
      <c r="J176" s="1190"/>
      <c r="K176" s="1190"/>
      <c r="L176" s="1190"/>
      <c r="M176" s="1190"/>
      <c r="N176" s="1190"/>
      <c r="O176" s="1190"/>
      <c r="P176" s="1190"/>
      <c r="Q176" s="1190"/>
      <c r="R176" s="1190"/>
      <c r="S176" s="1190"/>
      <c r="T176" s="1190"/>
      <c r="U176" s="1190"/>
      <c r="W176" s="114">
        <v>12</v>
      </c>
      <c r="X176" s="113">
        <f>Y176:Y181</f>
        <v>0</v>
      </c>
      <c r="AQ176" s="976"/>
      <c r="AR176" s="976"/>
      <c r="AS176" s="976"/>
      <c r="AT176" s="976"/>
      <c r="AU176" s="976"/>
      <c r="AV176" s="976"/>
    </row>
    <row r="177" spans="1:48" s="66" customFormat="1" ht="19.5" customHeight="1" thickBot="1">
      <c r="A177" s="1327" t="s">
        <v>72</v>
      </c>
      <c r="B177" s="1328"/>
      <c r="C177" s="720"/>
      <c r="D177" s="51"/>
      <c r="E177" s="51"/>
      <c r="F177" s="944"/>
      <c r="G177" s="785">
        <f>G175+G125</f>
        <v>180</v>
      </c>
      <c r="H177" s="253"/>
      <c r="I177" s="50"/>
      <c r="J177" s="50"/>
      <c r="K177" s="50"/>
      <c r="L177" s="50"/>
      <c r="M177" s="945"/>
      <c r="N177" s="420"/>
      <c r="O177" s="1201"/>
      <c r="P177" s="1202"/>
      <c r="Q177" s="46"/>
      <c r="R177" s="1183"/>
      <c r="S177" s="1184"/>
      <c r="T177" s="147"/>
      <c r="U177" s="147"/>
      <c r="W177" s="66">
        <v>19.5</v>
      </c>
      <c r="X177" s="113"/>
      <c r="AQ177" s="974"/>
      <c r="AR177" s="974"/>
      <c r="AS177" s="974"/>
      <c r="AT177" s="974"/>
      <c r="AU177" s="974"/>
      <c r="AV177" s="974"/>
    </row>
    <row r="178" spans="1:48" s="66" customFormat="1" ht="19.5" customHeight="1" thickBot="1">
      <c r="A178" s="1329" t="s">
        <v>369</v>
      </c>
      <c r="B178" s="1330"/>
      <c r="C178" s="716"/>
      <c r="D178" s="57"/>
      <c r="E178" s="57"/>
      <c r="F178" s="946"/>
      <c r="G178" s="791">
        <f>G124</f>
        <v>60</v>
      </c>
      <c r="H178" s="254"/>
      <c r="I178" s="59"/>
      <c r="J178" s="59"/>
      <c r="K178" s="59"/>
      <c r="L178" s="59"/>
      <c r="M178" s="792"/>
      <c r="N178" s="710"/>
      <c r="O178" s="1201"/>
      <c r="P178" s="1202"/>
      <c r="Q178" s="54"/>
      <c r="R178" s="1183"/>
      <c r="S178" s="1184"/>
      <c r="T178" s="105"/>
      <c r="U178" s="105"/>
      <c r="X178" s="113"/>
      <c r="AQ178" s="974"/>
      <c r="AR178" s="974"/>
      <c r="AS178" s="974"/>
      <c r="AT178" s="974"/>
      <c r="AU178" s="974"/>
      <c r="AV178" s="974"/>
    </row>
    <row r="179" spans="1:48" s="66" customFormat="1" ht="19.5" customHeight="1" thickBot="1">
      <c r="A179" s="1364" t="s">
        <v>26</v>
      </c>
      <c r="B179" s="1365"/>
      <c r="C179" s="947"/>
      <c r="D179" s="421"/>
      <c r="E179" s="421"/>
      <c r="F179" s="948"/>
      <c r="G179" s="949">
        <f>G177+G178</f>
        <v>240</v>
      </c>
      <c r="H179" s="950"/>
      <c r="I179" s="423"/>
      <c r="J179" s="423"/>
      <c r="K179" s="423"/>
      <c r="L179" s="423"/>
      <c r="M179" s="951"/>
      <c r="N179" s="154" t="s">
        <v>60</v>
      </c>
      <c r="O179" s="1183" t="s">
        <v>51</v>
      </c>
      <c r="P179" s="1184"/>
      <c r="Q179" s="145" t="s">
        <v>322</v>
      </c>
      <c r="R179" s="1183" t="s">
        <v>48</v>
      </c>
      <c r="S179" s="1184"/>
      <c r="T179" s="146" t="s">
        <v>229</v>
      </c>
      <c r="U179" s="146" t="s">
        <v>212</v>
      </c>
      <c r="W179" s="220"/>
      <c r="AQ179" s="974"/>
      <c r="AR179" s="974"/>
      <c r="AS179" s="974"/>
      <c r="AT179" s="974"/>
      <c r="AU179" s="974"/>
      <c r="AV179" s="974"/>
    </row>
    <row r="180" spans="1:48" s="66" customFormat="1" ht="19.5" customHeight="1">
      <c r="A180" s="221"/>
      <c r="B180" s="1379" t="s">
        <v>22</v>
      </c>
      <c r="C180" s="1380"/>
      <c r="D180" s="1380"/>
      <c r="E180" s="1380"/>
      <c r="F180" s="1380"/>
      <c r="G180" s="1380"/>
      <c r="H180" s="1380"/>
      <c r="I180" s="1380"/>
      <c r="J180" s="1380"/>
      <c r="K180" s="1380"/>
      <c r="L180" s="1380"/>
      <c r="M180" s="1380"/>
      <c r="N180" s="952" t="s">
        <v>394</v>
      </c>
      <c r="O180" s="1197" t="s">
        <v>381</v>
      </c>
      <c r="P180" s="1198"/>
      <c r="Q180" s="953" t="s">
        <v>424</v>
      </c>
      <c r="R180" s="1197" t="s">
        <v>323</v>
      </c>
      <c r="S180" s="1198"/>
      <c r="T180" s="953" t="s">
        <v>220</v>
      </c>
      <c r="U180" s="953" t="s">
        <v>404</v>
      </c>
      <c r="W180" s="578"/>
      <c r="X180" s="578">
        <v>1</v>
      </c>
      <c r="Y180" s="578">
        <v>2</v>
      </c>
      <c r="Z180" s="578">
        <v>3</v>
      </c>
      <c r="AA180" s="578">
        <v>4</v>
      </c>
      <c r="AB180" s="578">
        <v>5</v>
      </c>
      <c r="AC180" s="578">
        <v>6</v>
      </c>
      <c r="AQ180" s="974"/>
      <c r="AR180" s="974"/>
      <c r="AS180" s="974"/>
      <c r="AT180" s="974"/>
      <c r="AU180" s="974"/>
      <c r="AV180" s="974"/>
    </row>
    <row r="181" spans="1:48" s="66" customFormat="1" ht="19.5" customHeight="1">
      <c r="A181" s="222"/>
      <c r="B181" s="1368" t="s">
        <v>23</v>
      </c>
      <c r="C181" s="1369"/>
      <c r="D181" s="1369"/>
      <c r="E181" s="1369"/>
      <c r="F181" s="1369"/>
      <c r="G181" s="1369"/>
      <c r="H181" s="1369"/>
      <c r="I181" s="1369"/>
      <c r="J181" s="1369"/>
      <c r="K181" s="1369"/>
      <c r="L181" s="1369"/>
      <c r="M181" s="1369"/>
      <c r="N181" s="662">
        <v>3</v>
      </c>
      <c r="O181" s="1185">
        <v>4</v>
      </c>
      <c r="P181" s="1186"/>
      <c r="Q181" s="95">
        <v>3</v>
      </c>
      <c r="R181" s="1185">
        <v>4</v>
      </c>
      <c r="S181" s="1186"/>
      <c r="T181" s="95">
        <v>3</v>
      </c>
      <c r="U181" s="95">
        <v>1</v>
      </c>
      <c r="W181" s="578" t="s">
        <v>264</v>
      </c>
      <c r="X181" s="578" t="e">
        <f>X15+X23+#REF!+X134+X88</f>
        <v>#REF!</v>
      </c>
      <c r="Y181" s="578" t="e">
        <f>Y15+Y23+#REF!+Y134+Y88</f>
        <v>#REF!</v>
      </c>
      <c r="Z181" s="578" t="e">
        <f>Z15+Z23+#REF!+Z134+Z88</f>
        <v>#REF!</v>
      </c>
      <c r="AA181" s="578" t="e">
        <f>AA15+AA23+#REF!+AA134+AA88</f>
        <v>#REF!</v>
      </c>
      <c r="AB181" s="578" t="e">
        <f>AB15+AB23+#REF!+AB134+AB88</f>
        <v>#REF!</v>
      </c>
      <c r="AC181" s="578" t="e">
        <f>AC15+AC23+#REF!+AC134+AC88</f>
        <v>#REF!</v>
      </c>
      <c r="AD181" s="31" t="s">
        <v>231</v>
      </c>
      <c r="AE181" s="66" t="e">
        <f>AF14+AE139+#REF!+#REF!+#REF!</f>
        <v>#REF!</v>
      </c>
      <c r="AQ181" s="974"/>
      <c r="AR181" s="974"/>
      <c r="AS181" s="974"/>
      <c r="AT181" s="974"/>
      <c r="AU181" s="974"/>
      <c r="AV181" s="974"/>
    </row>
    <row r="182" spans="1:48" s="66" customFormat="1" ht="19.5" customHeight="1">
      <c r="A182" s="222"/>
      <c r="B182" s="1368" t="s">
        <v>24</v>
      </c>
      <c r="C182" s="1369"/>
      <c r="D182" s="1369"/>
      <c r="E182" s="1369"/>
      <c r="F182" s="1369"/>
      <c r="G182" s="1369"/>
      <c r="H182" s="1369"/>
      <c r="I182" s="1369"/>
      <c r="J182" s="1369"/>
      <c r="K182" s="1369"/>
      <c r="L182" s="1369"/>
      <c r="M182" s="1369"/>
      <c r="N182" s="662">
        <v>4</v>
      </c>
      <c r="O182" s="1185">
        <v>3</v>
      </c>
      <c r="P182" s="1186"/>
      <c r="Q182" s="95">
        <v>3</v>
      </c>
      <c r="R182" s="1185">
        <v>2</v>
      </c>
      <c r="S182" s="1186"/>
      <c r="T182" s="95">
        <v>2</v>
      </c>
      <c r="U182" s="95">
        <v>2</v>
      </c>
      <c r="W182" s="578" t="s">
        <v>177</v>
      </c>
      <c r="X182" s="578" t="e">
        <f>X16+X24+#REF!+X135+X89</f>
        <v>#REF!</v>
      </c>
      <c r="Y182" s="578" t="e">
        <f>Y16+Y24+#REF!+Y135+Y89</f>
        <v>#REF!</v>
      </c>
      <c r="Z182" s="578" t="e">
        <f>Z16+Z24+#REF!+Z135+Z89</f>
        <v>#REF!</v>
      </c>
      <c r="AA182" s="578" t="e">
        <f>AA16+AA24+#REF!+AA135+AA89</f>
        <v>#REF!</v>
      </c>
      <c r="AB182" s="578" t="e">
        <f>AB16+AB24+#REF!+AB135+AB89</f>
        <v>#REF!</v>
      </c>
      <c r="AC182" s="578" t="e">
        <f>AC16+AC24+#REF!+AC135+AC89</f>
        <v>#REF!</v>
      </c>
      <c r="AD182" s="31" t="s">
        <v>232</v>
      </c>
      <c r="AE182" s="66" t="e">
        <f>AF15+AE23+AE64+AE134+AE88</f>
        <v>#REF!</v>
      </c>
      <c r="AQ182" s="974"/>
      <c r="AR182" s="974"/>
      <c r="AS182" s="974"/>
      <c r="AT182" s="974"/>
      <c r="AU182" s="974"/>
      <c r="AV182" s="974"/>
    </row>
    <row r="183" spans="1:48" s="66" customFormat="1" ht="19.5" customHeight="1" thickBot="1">
      <c r="A183" s="954"/>
      <c r="B183" s="1366" t="s">
        <v>25</v>
      </c>
      <c r="C183" s="1367"/>
      <c r="D183" s="1367"/>
      <c r="E183" s="1367"/>
      <c r="F183" s="1367"/>
      <c r="G183" s="1367"/>
      <c r="H183" s="1367"/>
      <c r="I183" s="1367"/>
      <c r="J183" s="1367"/>
      <c r="K183" s="1367"/>
      <c r="L183" s="1367"/>
      <c r="M183" s="1367"/>
      <c r="N183" s="663"/>
      <c r="O183" s="1386"/>
      <c r="P183" s="1387"/>
      <c r="Q183" s="139" t="s">
        <v>60</v>
      </c>
      <c r="R183" s="1187" t="s">
        <v>60</v>
      </c>
      <c r="S183" s="1188"/>
      <c r="T183" s="139" t="s">
        <v>60</v>
      </c>
      <c r="U183" s="139" t="s">
        <v>378</v>
      </c>
      <c r="W183" s="578" t="s">
        <v>265</v>
      </c>
      <c r="X183" s="578" t="e">
        <f>#REF!</f>
        <v>#REF!</v>
      </c>
      <c r="Y183" s="578" t="e">
        <f>#REF!</f>
        <v>#REF!</v>
      </c>
      <c r="Z183" s="578" t="e">
        <f>#REF!</f>
        <v>#REF!</v>
      </c>
      <c r="AA183" s="578" t="e">
        <f>#REF!</f>
        <v>#REF!</v>
      </c>
      <c r="AB183" s="578" t="e">
        <f>#REF!</f>
        <v>#REF!</v>
      </c>
      <c r="AC183" s="578" t="e">
        <f>#REF!</f>
        <v>#REF!</v>
      </c>
      <c r="AD183" s="31" t="s">
        <v>20</v>
      </c>
      <c r="AE183" s="66" t="e">
        <f>AF16+AE24+AE65+AE135+AE89+G122</f>
        <v>#REF!</v>
      </c>
      <c r="AQ183" s="974"/>
      <c r="AR183" s="974"/>
      <c r="AS183" s="974"/>
      <c r="AT183" s="974"/>
      <c r="AU183" s="974"/>
      <c r="AV183" s="974"/>
    </row>
    <row r="184" spans="1:48" s="84" customFormat="1" ht="19.5" customHeight="1" thickBot="1">
      <c r="A184" s="955"/>
      <c r="B184" s="1384" t="s">
        <v>37</v>
      </c>
      <c r="C184" s="1385"/>
      <c r="D184" s="1385"/>
      <c r="E184" s="1385"/>
      <c r="F184" s="1385"/>
      <c r="G184" s="1385"/>
      <c r="H184" s="1385"/>
      <c r="I184" s="1385"/>
      <c r="J184" s="1385"/>
      <c r="K184" s="1385"/>
      <c r="L184" s="1385"/>
      <c r="M184" s="1385"/>
      <c r="N184" s="1381" t="s">
        <v>263</v>
      </c>
      <c r="O184" s="1382"/>
      <c r="P184" s="1383"/>
      <c r="Q184" s="1312" t="s">
        <v>263</v>
      </c>
      <c r="R184" s="1382"/>
      <c r="S184" s="1383"/>
      <c r="T184" s="1312" t="s">
        <v>325</v>
      </c>
      <c r="U184" s="1313"/>
      <c r="W184" s="578" t="s">
        <v>266</v>
      </c>
      <c r="X184" s="578">
        <f aca="true" t="shared" si="26" ref="X184:AC184">X18+X26+X67+X91</f>
        <v>0</v>
      </c>
      <c r="Y184" s="578">
        <f t="shared" si="26"/>
        <v>0</v>
      </c>
      <c r="Z184" s="578">
        <f t="shared" si="26"/>
        <v>2</v>
      </c>
      <c r="AA184" s="578">
        <f t="shared" si="26"/>
        <v>1</v>
      </c>
      <c r="AB184" s="578">
        <f t="shared" si="26"/>
        <v>1</v>
      </c>
      <c r="AC184" s="578">
        <f t="shared" si="26"/>
        <v>0</v>
      </c>
      <c r="AE184" s="84" t="e">
        <f>SUM(AE181:AE183)</f>
        <v>#REF!</v>
      </c>
      <c r="AQ184" s="975"/>
      <c r="AR184" s="975"/>
      <c r="AS184" s="975"/>
      <c r="AT184" s="975"/>
      <c r="AU184" s="975"/>
      <c r="AV184" s="975"/>
    </row>
    <row r="185" spans="2:48" ht="15" customHeight="1">
      <c r="B185" s="15"/>
      <c r="C185" s="16"/>
      <c r="D185" s="16"/>
      <c r="E185" s="16"/>
      <c r="F185" s="15"/>
      <c r="G185" s="15"/>
      <c r="H185" s="15"/>
      <c r="I185" s="15"/>
      <c r="J185" s="10"/>
      <c r="K185" s="10"/>
      <c r="L185" s="724" t="s">
        <v>385</v>
      </c>
      <c r="M185" s="10"/>
      <c r="N185" s="1174">
        <f>G22+G25+G29+G30+G34+G35+G38+G42+G43+G70+G48+G134+G150</f>
        <v>58</v>
      </c>
      <c r="O185" s="1308"/>
      <c r="P185" s="1308"/>
      <c r="Q185" s="1174">
        <f>G66+G67+G73+G77+G80+G83+G86+G87+G95+G104+G107+G135+G151+G152</f>
        <v>60</v>
      </c>
      <c r="R185" s="1309"/>
      <c r="S185" s="1309"/>
      <c r="T185" s="1174">
        <f>G16+G91+G92+G98+G101+G115+G121+G51+G54+G153</f>
        <v>60</v>
      </c>
      <c r="U185" s="1310"/>
      <c r="W185" s="578"/>
      <c r="X185" s="578"/>
      <c r="Y185" s="578"/>
      <c r="Z185" s="578"/>
      <c r="AA185" s="578"/>
      <c r="AB185" s="578"/>
      <c r="AC185" s="578"/>
      <c r="AQ185" s="975"/>
      <c r="AR185" s="975"/>
      <c r="AS185" s="975"/>
      <c r="AT185" s="975"/>
      <c r="AU185" s="975"/>
      <c r="AV185" s="975"/>
    </row>
    <row r="186" spans="2:48" ht="13.5" customHeight="1" thickBot="1">
      <c r="B186" s="15"/>
      <c r="C186" s="16"/>
      <c r="D186" s="16"/>
      <c r="E186" s="16"/>
      <c r="F186" s="15"/>
      <c r="G186" s="15"/>
      <c r="H186" s="15"/>
      <c r="I186" s="15"/>
      <c r="J186" s="10"/>
      <c r="K186" s="10"/>
      <c r="L186" s="724" t="s">
        <v>386</v>
      </c>
      <c r="M186" s="725">
        <f>G17+G18+G19+G55+G56+G57+G74+G112+G113+G114</f>
        <v>39</v>
      </c>
      <c r="N186" s="1174">
        <f>G20+G23+G26+G31+G36+G39+G46+G68+G134+G150</f>
        <v>66</v>
      </c>
      <c r="O186" s="1174"/>
      <c r="P186" s="1174"/>
      <c r="Q186" s="1174">
        <f>G64+G67+G71+G75+G78+G81+G84+G87+G93+G102+G105+G135+G151+G152</f>
        <v>64.5</v>
      </c>
      <c r="R186" s="1174"/>
      <c r="S186" s="1174"/>
      <c r="T186" s="1174">
        <f>G14+G49+G52+G88+G92+G96+G99+G115+G121+G153</f>
        <v>68.5</v>
      </c>
      <c r="U186" s="1174"/>
      <c r="W186" s="31"/>
      <c r="X186" s="31"/>
      <c r="Y186" s="31"/>
      <c r="Z186" s="31"/>
      <c r="AA186" s="31"/>
      <c r="AB186" s="31"/>
      <c r="AC186" s="31"/>
      <c r="AQ186" s="975"/>
      <c r="AR186" s="975"/>
      <c r="AS186" s="975"/>
      <c r="AT186" s="975"/>
      <c r="AU186" s="975"/>
      <c r="AV186" s="975"/>
    </row>
    <row r="187" spans="2:48" ht="15" customHeight="1" hidden="1" thickBo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10"/>
      <c r="M187" s="726" t="s">
        <v>387</v>
      </c>
      <c r="N187" s="1174">
        <f>N185+Q185+T185</f>
        <v>178</v>
      </c>
      <c r="O187" s="1174"/>
      <c r="P187" s="1174"/>
      <c r="Q187" s="1174"/>
      <c r="R187" s="1174"/>
      <c r="S187" s="1174"/>
      <c r="T187" s="1174"/>
      <c r="U187" s="1174"/>
      <c r="AQ187" s="975"/>
      <c r="AR187" s="975"/>
      <c r="AS187" s="975"/>
      <c r="AT187" s="975"/>
      <c r="AU187" s="975"/>
      <c r="AV187" s="975"/>
    </row>
    <row r="188" spans="2:48" ht="14.25" customHeight="1" hidden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10"/>
      <c r="M188" s="727"/>
      <c r="N188" s="1174">
        <f>M186+N186+Q186+T186</f>
        <v>238</v>
      </c>
      <c r="O188" s="1174"/>
      <c r="P188" s="1174"/>
      <c r="Q188" s="1174"/>
      <c r="R188" s="1174"/>
      <c r="S188" s="1174"/>
      <c r="T188" s="1174"/>
      <c r="U188" s="1174"/>
      <c r="AQ188" s="975"/>
      <c r="AR188" s="975"/>
      <c r="AS188" s="975"/>
      <c r="AT188" s="975"/>
      <c r="AU188" s="975"/>
      <c r="AV188" s="975"/>
    </row>
    <row r="189" spans="1:48" ht="19.5" customHeight="1" thickBot="1">
      <c r="A189" s="1189" t="s">
        <v>391</v>
      </c>
      <c r="B189" s="1190"/>
      <c r="C189" s="1190"/>
      <c r="D189" s="1190"/>
      <c r="E189" s="1190"/>
      <c r="F189" s="1190"/>
      <c r="G189" s="1190"/>
      <c r="H189" s="1190"/>
      <c r="I189" s="1190"/>
      <c r="J189" s="1190"/>
      <c r="K189" s="1190"/>
      <c r="L189" s="1190"/>
      <c r="M189" s="1190"/>
      <c r="N189" s="1190"/>
      <c r="O189" s="1190"/>
      <c r="P189" s="1190"/>
      <c r="Q189" s="1190"/>
      <c r="R189" s="1190"/>
      <c r="S189" s="1190"/>
      <c r="T189" s="1190"/>
      <c r="U189" s="1191"/>
      <c r="V189" s="84"/>
      <c r="AQ189" s="975"/>
      <c r="AR189" s="975"/>
      <c r="AS189" s="975"/>
      <c r="AT189" s="975"/>
      <c r="AU189" s="975"/>
      <c r="AV189" s="975"/>
    </row>
    <row r="190" spans="1:22" ht="33.75" customHeight="1">
      <c r="A190" s="255" t="s">
        <v>254</v>
      </c>
      <c r="B190" s="664" t="s">
        <v>388</v>
      </c>
      <c r="C190" s="686"/>
      <c r="D190" s="320"/>
      <c r="E190" s="320"/>
      <c r="F190" s="687"/>
      <c r="G190" s="665">
        <f>SUM(G191:G196)</f>
        <v>18</v>
      </c>
      <c r="H190" s="695">
        <f>SUM(H191:H196)</f>
        <v>540</v>
      </c>
      <c r="I190" s="666">
        <f>SUM(I191:I196)</f>
        <v>72</v>
      </c>
      <c r="J190" s="666"/>
      <c r="K190" s="666"/>
      <c r="L190" s="666">
        <f>SUM(L191:L196)</f>
        <v>72</v>
      </c>
      <c r="M190" s="667">
        <f>SUM(M191:M196)</f>
        <v>468</v>
      </c>
      <c r="N190" s="668"/>
      <c r="O190" s="1175"/>
      <c r="P190" s="1176"/>
      <c r="Q190" s="669"/>
      <c r="R190" s="1192"/>
      <c r="S190" s="1193"/>
      <c r="T190" s="670"/>
      <c r="U190" s="1177"/>
      <c r="V190" s="1178"/>
    </row>
    <row r="191" spans="1:48" ht="19.5" customHeight="1">
      <c r="A191" s="256"/>
      <c r="B191" s="671" t="s">
        <v>389</v>
      </c>
      <c r="C191" s="688">
        <v>2</v>
      </c>
      <c r="D191" s="672" t="s">
        <v>60</v>
      </c>
      <c r="E191" s="533"/>
      <c r="F191" s="689"/>
      <c r="G191" s="642">
        <v>7</v>
      </c>
      <c r="H191" s="696">
        <f>G191*30</f>
        <v>210</v>
      </c>
      <c r="I191" s="673">
        <f>J191+K191+L191</f>
        <v>24</v>
      </c>
      <c r="J191" s="127"/>
      <c r="K191" s="127"/>
      <c r="L191" s="127">
        <v>24</v>
      </c>
      <c r="M191" s="674">
        <f>H191-I191</f>
        <v>186</v>
      </c>
      <c r="N191" s="675" t="s">
        <v>390</v>
      </c>
      <c r="O191" s="1179" t="s">
        <v>390</v>
      </c>
      <c r="P191" s="1180"/>
      <c r="Q191" s="676"/>
      <c r="R191" s="1181"/>
      <c r="S191" s="1182"/>
      <c r="T191" s="32"/>
      <c r="U191" s="1170"/>
      <c r="V191" s="1171"/>
      <c r="AQ191" s="972" t="s">
        <v>430</v>
      </c>
      <c r="AR191" s="972" t="s">
        <v>431</v>
      </c>
      <c r="AS191" s="972" t="s">
        <v>432</v>
      </c>
      <c r="AT191" s="972" t="s">
        <v>433</v>
      </c>
      <c r="AU191" s="972" t="s">
        <v>434</v>
      </c>
      <c r="AV191" s="972" t="s">
        <v>435</v>
      </c>
    </row>
    <row r="192" spans="1:48" ht="19.5" customHeight="1">
      <c r="A192" s="256"/>
      <c r="B192" s="671" t="s">
        <v>389</v>
      </c>
      <c r="C192" s="688">
        <v>4</v>
      </c>
      <c r="D192" s="672" t="s">
        <v>322</v>
      </c>
      <c r="E192" s="533"/>
      <c r="F192" s="689"/>
      <c r="G192" s="642">
        <v>6</v>
      </c>
      <c r="H192" s="696">
        <f>G192*30</f>
        <v>180</v>
      </c>
      <c r="I192" s="677">
        <f>J192+K192+L192</f>
        <v>24</v>
      </c>
      <c r="J192" s="127"/>
      <c r="K192" s="127"/>
      <c r="L192" s="127">
        <v>24</v>
      </c>
      <c r="M192" s="674">
        <f>H192-I192</f>
        <v>156</v>
      </c>
      <c r="N192" s="675"/>
      <c r="O192" s="1179"/>
      <c r="P192" s="1180"/>
      <c r="Q192" s="676" t="s">
        <v>390</v>
      </c>
      <c r="R192" s="1181" t="s">
        <v>390</v>
      </c>
      <c r="S192" s="1182"/>
      <c r="T192" s="32"/>
      <c r="U192" s="1170"/>
      <c r="V192" s="1171"/>
      <c r="AQ192" s="985">
        <f aca="true" t="shared" si="27" ref="AQ192:AV192">AQ150+AQ134+AQ121+AQ115+AQ108+AQ58</f>
        <v>30</v>
      </c>
      <c r="AR192" s="985">
        <f t="shared" si="27"/>
        <v>30</v>
      </c>
      <c r="AS192" s="985">
        <f t="shared" si="27"/>
        <v>32</v>
      </c>
      <c r="AT192" s="985">
        <f t="shared" si="27"/>
        <v>28</v>
      </c>
      <c r="AU192" s="985">
        <f t="shared" si="27"/>
        <v>25.5</v>
      </c>
      <c r="AV192" s="985">
        <f t="shared" si="27"/>
        <v>34.5</v>
      </c>
    </row>
    <row r="193" spans="1:48" ht="19.5" customHeight="1" thickBot="1">
      <c r="A193" s="684"/>
      <c r="B193" s="685" t="s">
        <v>389</v>
      </c>
      <c r="C193" s="690">
        <v>5</v>
      </c>
      <c r="D193" s="691"/>
      <c r="E193" s="692"/>
      <c r="F193" s="693"/>
      <c r="G193" s="694">
        <v>5</v>
      </c>
      <c r="H193" s="697">
        <f>G193*30</f>
        <v>150</v>
      </c>
      <c r="I193" s="698">
        <f>J193+K193+L193</f>
        <v>24</v>
      </c>
      <c r="J193" s="699"/>
      <c r="K193" s="699"/>
      <c r="L193" s="699">
        <v>24</v>
      </c>
      <c r="M193" s="700">
        <f>H193-I193</f>
        <v>126</v>
      </c>
      <c r="N193" s="701"/>
      <c r="O193" s="1166"/>
      <c r="P193" s="1167"/>
      <c r="Q193" s="702"/>
      <c r="R193" s="1166"/>
      <c r="S193" s="1167"/>
      <c r="T193" s="702" t="s">
        <v>390</v>
      </c>
      <c r="U193" s="1168"/>
      <c r="V193" s="1169"/>
      <c r="AQ193" s="1400">
        <f>AQ192+AR192</f>
        <v>60</v>
      </c>
      <c r="AR193" s="1401"/>
      <c r="AS193" s="1400">
        <f>AS192+AT192</f>
        <v>60</v>
      </c>
      <c r="AT193" s="1401"/>
      <c r="AU193" s="1400">
        <f>AU192+AV192</f>
        <v>60</v>
      </c>
      <c r="AV193" s="1401"/>
    </row>
    <row r="194" spans="1:22" ht="28.5" customHeight="1">
      <c r="A194" s="560"/>
      <c r="B194" s="678"/>
      <c r="C194" s="679"/>
      <c r="D194" s="679"/>
      <c r="E194" s="703"/>
      <c r="F194" s="704"/>
      <c r="G194" s="705"/>
      <c r="H194" s="128"/>
      <c r="I194" s="680"/>
      <c r="J194" s="128"/>
      <c r="K194" s="128"/>
      <c r="L194" s="128"/>
      <c r="M194" s="681"/>
      <c r="N194" s="682"/>
      <c r="O194" s="682"/>
      <c r="P194" s="682"/>
      <c r="Q194" s="682"/>
      <c r="R194" s="682"/>
      <c r="S194" s="682"/>
      <c r="T194" s="682"/>
      <c r="U194" s="683"/>
      <c r="V194" s="683"/>
    </row>
    <row r="195" spans="1:48" ht="15.75">
      <c r="A195" s="956"/>
      <c r="B195" s="957" t="s">
        <v>425</v>
      </c>
      <c r="C195" s="957"/>
      <c r="D195" s="1154"/>
      <c r="E195" s="1154"/>
      <c r="F195" s="1155"/>
      <c r="G195" s="1155"/>
      <c r="H195" s="957"/>
      <c r="I195" s="1156" t="s">
        <v>426</v>
      </c>
      <c r="J195" s="1388"/>
      <c r="K195" s="1388"/>
      <c r="L195" s="956"/>
      <c r="M195" s="956"/>
      <c r="N195" s="956"/>
      <c r="O195" s="956"/>
      <c r="P195" s="956"/>
      <c r="Q195" s="435"/>
      <c r="R195" s="435"/>
      <c r="S195" s="956"/>
      <c r="T195" s="958"/>
      <c r="U195" s="958"/>
      <c r="AQ195" s="978"/>
      <c r="AR195" s="978"/>
      <c r="AS195" s="978"/>
      <c r="AT195" s="978"/>
      <c r="AU195" s="978"/>
      <c r="AV195" s="978"/>
    </row>
    <row r="196" spans="1:48" ht="15.75">
      <c r="A196" s="956"/>
      <c r="B196" s="957"/>
      <c r="C196" s="957"/>
      <c r="D196" s="957"/>
      <c r="E196" s="957"/>
      <c r="F196" s="957"/>
      <c r="G196" s="957"/>
      <c r="H196" s="957"/>
      <c r="I196" s="957"/>
      <c r="J196" s="957"/>
      <c r="K196" s="957"/>
      <c r="L196" s="956"/>
      <c r="M196" s="956"/>
      <c r="N196" s="956"/>
      <c r="O196" s="956"/>
      <c r="P196" s="956"/>
      <c r="Q196" s="956"/>
      <c r="R196" s="956"/>
      <c r="S196" s="956"/>
      <c r="T196" s="958"/>
      <c r="U196" s="958"/>
      <c r="AQ196" s="978"/>
      <c r="AR196" s="978"/>
      <c r="AS196" s="978"/>
      <c r="AT196" s="978"/>
      <c r="AU196" s="978"/>
      <c r="AV196" s="978"/>
    </row>
    <row r="197" spans="1:48" ht="18" customHeight="1">
      <c r="A197" s="956"/>
      <c r="B197" s="957" t="s">
        <v>267</v>
      </c>
      <c r="C197" s="957"/>
      <c r="D197" s="1154"/>
      <c r="E197" s="1154"/>
      <c r="F197" s="1155"/>
      <c r="G197" s="1155"/>
      <c r="H197" s="957"/>
      <c r="I197" s="1156" t="s">
        <v>407</v>
      </c>
      <c r="J197" s="1157"/>
      <c r="K197" s="1157"/>
      <c r="L197" s="956"/>
      <c r="M197" s="956"/>
      <c r="N197" s="956"/>
      <c r="O197" s="956"/>
      <c r="P197" s="956"/>
      <c r="Q197" s="956"/>
      <c r="R197" s="956"/>
      <c r="S197" s="956"/>
      <c r="T197" s="958"/>
      <c r="U197" s="958"/>
      <c r="AQ197" s="978"/>
      <c r="AR197" s="978"/>
      <c r="AS197" s="978"/>
      <c r="AT197" s="978"/>
      <c r="AU197" s="978"/>
      <c r="AV197" s="978"/>
    </row>
    <row r="199" spans="1:48" ht="18" customHeight="1">
      <c r="A199" s="956"/>
      <c r="B199" s="957" t="s">
        <v>397</v>
      </c>
      <c r="C199" s="957"/>
      <c r="D199" s="1154"/>
      <c r="E199" s="1154"/>
      <c r="F199" s="1155"/>
      <c r="G199" s="1155"/>
      <c r="H199" s="957"/>
      <c r="I199" s="1156" t="s">
        <v>408</v>
      </c>
      <c r="J199" s="1157"/>
      <c r="K199" s="1157"/>
      <c r="L199" s="956"/>
      <c r="M199" s="956"/>
      <c r="N199" s="956"/>
      <c r="O199" s="956"/>
      <c r="P199" s="956"/>
      <c r="Q199" s="956"/>
      <c r="R199" s="956"/>
      <c r="S199" s="956"/>
      <c r="T199" s="958"/>
      <c r="U199" s="958"/>
      <c r="AQ199" s="978"/>
      <c r="AR199" s="978"/>
      <c r="AS199" s="978"/>
      <c r="AT199" s="978"/>
      <c r="AU199" s="978"/>
      <c r="AV199" s="978"/>
    </row>
  </sheetData>
  <sheetProtection/>
  <mergeCells count="406">
    <mergeCell ref="AQ193:AR193"/>
    <mergeCell ref="AS193:AT193"/>
    <mergeCell ref="AU193:AV193"/>
    <mergeCell ref="D195:G195"/>
    <mergeCell ref="I195:K195"/>
    <mergeCell ref="D197:G197"/>
    <mergeCell ref="I197:K197"/>
    <mergeCell ref="D199:G199"/>
    <mergeCell ref="I199:K199"/>
    <mergeCell ref="O192:P192"/>
    <mergeCell ref="R192:S192"/>
    <mergeCell ref="U192:V192"/>
    <mergeCell ref="O193:P193"/>
    <mergeCell ref="R193:S193"/>
    <mergeCell ref="U193:V193"/>
    <mergeCell ref="O190:P190"/>
    <mergeCell ref="R190:S190"/>
    <mergeCell ref="U190:V190"/>
    <mergeCell ref="O191:P191"/>
    <mergeCell ref="R191:S191"/>
    <mergeCell ref="U191:V191"/>
    <mergeCell ref="N186:P186"/>
    <mergeCell ref="Q186:S186"/>
    <mergeCell ref="T186:U186"/>
    <mergeCell ref="N187:U187"/>
    <mergeCell ref="N188:U188"/>
    <mergeCell ref="A189:U189"/>
    <mergeCell ref="B184:M184"/>
    <mergeCell ref="N184:P184"/>
    <mergeCell ref="Q184:S184"/>
    <mergeCell ref="T184:U184"/>
    <mergeCell ref="N185:P185"/>
    <mergeCell ref="Q185:S185"/>
    <mergeCell ref="T185:U185"/>
    <mergeCell ref="B182:M182"/>
    <mergeCell ref="O182:P182"/>
    <mergeCell ref="R182:S182"/>
    <mergeCell ref="B183:M183"/>
    <mergeCell ref="O183:P183"/>
    <mergeCell ref="R183:S183"/>
    <mergeCell ref="B180:M180"/>
    <mergeCell ref="O180:P180"/>
    <mergeCell ref="R180:S180"/>
    <mergeCell ref="B181:M181"/>
    <mergeCell ref="O181:P181"/>
    <mergeCell ref="R181:S181"/>
    <mergeCell ref="A178:B178"/>
    <mergeCell ref="O178:P178"/>
    <mergeCell ref="R178:S178"/>
    <mergeCell ref="A179:B179"/>
    <mergeCell ref="O179:P179"/>
    <mergeCell ref="R179:S179"/>
    <mergeCell ref="A175:B175"/>
    <mergeCell ref="O175:P175"/>
    <mergeCell ref="R175:S175"/>
    <mergeCell ref="A176:U176"/>
    <mergeCell ref="A177:B177"/>
    <mergeCell ref="O177:P177"/>
    <mergeCell ref="R177:S177"/>
    <mergeCell ref="O172:P172"/>
    <mergeCell ref="R172:S172"/>
    <mergeCell ref="O173:P173"/>
    <mergeCell ref="R173:S173"/>
    <mergeCell ref="O174:P174"/>
    <mergeCell ref="R174:S174"/>
    <mergeCell ref="O169:P169"/>
    <mergeCell ref="R169:S169"/>
    <mergeCell ref="O170:P170"/>
    <mergeCell ref="R170:S170"/>
    <mergeCell ref="O171:P171"/>
    <mergeCell ref="R171:S171"/>
    <mergeCell ref="O166:P166"/>
    <mergeCell ref="R166:S166"/>
    <mergeCell ref="O167:P167"/>
    <mergeCell ref="R167:S167"/>
    <mergeCell ref="O168:P168"/>
    <mergeCell ref="R168:S168"/>
    <mergeCell ref="O163:P163"/>
    <mergeCell ref="R163:S163"/>
    <mergeCell ref="O164:P164"/>
    <mergeCell ref="R164:S164"/>
    <mergeCell ref="O165:P165"/>
    <mergeCell ref="R165:S165"/>
    <mergeCell ref="O159:P159"/>
    <mergeCell ref="R159:S159"/>
    <mergeCell ref="O160:P160"/>
    <mergeCell ref="R160:S160"/>
    <mergeCell ref="O161:P161"/>
    <mergeCell ref="O162:P162"/>
    <mergeCell ref="R162:S162"/>
    <mergeCell ref="O155:P155"/>
    <mergeCell ref="R155:S155"/>
    <mergeCell ref="O156:P156"/>
    <mergeCell ref="O157:P157"/>
    <mergeCell ref="R157:S157"/>
    <mergeCell ref="O158:P158"/>
    <mergeCell ref="R158:S158"/>
    <mergeCell ref="A153:B153"/>
    <mergeCell ref="O153:P153"/>
    <mergeCell ref="R153:S153"/>
    <mergeCell ref="A154:B154"/>
    <mergeCell ref="O154:P154"/>
    <mergeCell ref="R154:S154"/>
    <mergeCell ref="A151:B151"/>
    <mergeCell ref="O151:P151"/>
    <mergeCell ref="R151:S151"/>
    <mergeCell ref="A152:B152"/>
    <mergeCell ref="O152:P152"/>
    <mergeCell ref="R152:S152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7:P137"/>
    <mergeCell ref="R137:S137"/>
    <mergeCell ref="O138:P138"/>
    <mergeCell ref="O139:P139"/>
    <mergeCell ref="R139:S139"/>
    <mergeCell ref="O140:P140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1:P131"/>
    <mergeCell ref="R131:S131"/>
    <mergeCell ref="A132:B132"/>
    <mergeCell ref="O132:P132"/>
    <mergeCell ref="R132:S132"/>
    <mergeCell ref="A133:U133"/>
    <mergeCell ref="O128:P128"/>
    <mergeCell ref="R128:S128"/>
    <mergeCell ref="O129:P129"/>
    <mergeCell ref="R129:S129"/>
    <mergeCell ref="O130:P130"/>
    <mergeCell ref="R130:S130"/>
    <mergeCell ref="A125:B125"/>
    <mergeCell ref="O125:P125"/>
    <mergeCell ref="R125:S125"/>
    <mergeCell ref="A126:U126"/>
    <mergeCell ref="A127:U127"/>
    <mergeCell ref="X127:AG127"/>
    <mergeCell ref="A123:B123"/>
    <mergeCell ref="O123:P123"/>
    <mergeCell ref="R123:S123"/>
    <mergeCell ref="A124:B124"/>
    <mergeCell ref="O124:P124"/>
    <mergeCell ref="R124:S124"/>
    <mergeCell ref="A120:U120"/>
    <mergeCell ref="I121:M121"/>
    <mergeCell ref="O121:P121"/>
    <mergeCell ref="R121:S121"/>
    <mergeCell ref="A122:B122"/>
    <mergeCell ref="O122:P122"/>
    <mergeCell ref="R122:S12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10:B110"/>
    <mergeCell ref="O110:P110"/>
    <mergeCell ref="R110:S110"/>
    <mergeCell ref="A111:U111"/>
    <mergeCell ref="O112:P112"/>
    <mergeCell ref="R112:S112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O98:P98"/>
    <mergeCell ref="R98:S98"/>
    <mergeCell ref="O101:P101"/>
    <mergeCell ref="R101:S101"/>
    <mergeCell ref="O104:P104"/>
    <mergeCell ref="R104:S104"/>
    <mergeCell ref="O93:P93"/>
    <mergeCell ref="R93:S93"/>
    <mergeCell ref="O94:P94"/>
    <mergeCell ref="R94:S94"/>
    <mergeCell ref="O95:P95"/>
    <mergeCell ref="R95:S95"/>
    <mergeCell ref="O90:P90"/>
    <mergeCell ref="R90:S90"/>
    <mergeCell ref="O91:P91"/>
    <mergeCell ref="R91:S91"/>
    <mergeCell ref="O92:P92"/>
    <mergeCell ref="R92:S92"/>
    <mergeCell ref="O87:P87"/>
    <mergeCell ref="R87:S87"/>
    <mergeCell ref="O88:P88"/>
    <mergeCell ref="R88:S88"/>
    <mergeCell ref="O89:P89"/>
    <mergeCell ref="R89:S89"/>
    <mergeCell ref="O84:P84"/>
    <mergeCell ref="R84:S84"/>
    <mergeCell ref="O85:P85"/>
    <mergeCell ref="R85:S85"/>
    <mergeCell ref="O86:P86"/>
    <mergeCell ref="R86:S86"/>
    <mergeCell ref="O81:P81"/>
    <mergeCell ref="R81:S81"/>
    <mergeCell ref="O82:P82"/>
    <mergeCell ref="R82:S82"/>
    <mergeCell ref="O83:P83"/>
    <mergeCell ref="R83:S83"/>
    <mergeCell ref="O78:P78"/>
    <mergeCell ref="R78:S78"/>
    <mergeCell ref="O79:P79"/>
    <mergeCell ref="R79:S79"/>
    <mergeCell ref="O80:P80"/>
    <mergeCell ref="R80:S80"/>
    <mergeCell ref="O75:P75"/>
    <mergeCell ref="R75:S75"/>
    <mergeCell ref="O76:P76"/>
    <mergeCell ref="R76:S76"/>
    <mergeCell ref="O77:P77"/>
    <mergeCell ref="R77:S77"/>
    <mergeCell ref="O72:P72"/>
    <mergeCell ref="R72:S72"/>
    <mergeCell ref="O73:P73"/>
    <mergeCell ref="R73:S73"/>
    <mergeCell ref="O74:P74"/>
    <mergeCell ref="R74:S74"/>
    <mergeCell ref="O69:P69"/>
    <mergeCell ref="R69:S69"/>
    <mergeCell ref="O70:P70"/>
    <mergeCell ref="R70:S70"/>
    <mergeCell ref="O71:P71"/>
    <mergeCell ref="R71:S71"/>
    <mergeCell ref="O66:P66"/>
    <mergeCell ref="R66:S66"/>
    <mergeCell ref="O67:P67"/>
    <mergeCell ref="R67:S67"/>
    <mergeCell ref="O68:P68"/>
    <mergeCell ref="R68:S68"/>
    <mergeCell ref="O63:P63"/>
    <mergeCell ref="R63:S63"/>
    <mergeCell ref="O64:P64"/>
    <mergeCell ref="R64:S64"/>
    <mergeCell ref="O65:P65"/>
    <mergeCell ref="R65:S65"/>
    <mergeCell ref="A60:B60"/>
    <mergeCell ref="O60:P60"/>
    <mergeCell ref="R60:S60"/>
    <mergeCell ref="A61:U61"/>
    <mergeCell ref="O62:P62"/>
    <mergeCell ref="R62:S62"/>
    <mergeCell ref="O57:P57"/>
    <mergeCell ref="R57:S57"/>
    <mergeCell ref="A58:B58"/>
    <mergeCell ref="O58:P58"/>
    <mergeCell ref="R58:S58"/>
    <mergeCell ref="A59:B59"/>
    <mergeCell ref="O59:P59"/>
    <mergeCell ref="R59:S59"/>
    <mergeCell ref="O54:P54"/>
    <mergeCell ref="R54:S54"/>
    <mergeCell ref="O55:P55"/>
    <mergeCell ref="R55:S55"/>
    <mergeCell ref="O56:P56"/>
    <mergeCell ref="R56:S56"/>
    <mergeCell ref="O51:P51"/>
    <mergeCell ref="R51:S51"/>
    <mergeCell ref="O52:P52"/>
    <mergeCell ref="R52:S52"/>
    <mergeCell ref="O53:P53"/>
    <mergeCell ref="R53:S53"/>
    <mergeCell ref="O48:P48"/>
    <mergeCell ref="R48:S48"/>
    <mergeCell ref="O49:P49"/>
    <mergeCell ref="R49:S49"/>
    <mergeCell ref="O50:P50"/>
    <mergeCell ref="R50:S50"/>
    <mergeCell ref="O45:P45"/>
    <mergeCell ref="R45:S45"/>
    <mergeCell ref="O46:P46"/>
    <mergeCell ref="R46:S46"/>
    <mergeCell ref="O47:P47"/>
    <mergeCell ref="R47:S47"/>
    <mergeCell ref="O42:P42"/>
    <mergeCell ref="R42:S42"/>
    <mergeCell ref="O43:P43"/>
    <mergeCell ref="R43:S43"/>
    <mergeCell ref="O44:P44"/>
    <mergeCell ref="R44:S44"/>
    <mergeCell ref="O39:P39"/>
    <mergeCell ref="R39:S39"/>
    <mergeCell ref="O40:P40"/>
    <mergeCell ref="R40:S40"/>
    <mergeCell ref="O41:P41"/>
    <mergeCell ref="R41:S41"/>
    <mergeCell ref="O36:P36"/>
    <mergeCell ref="R36:S36"/>
    <mergeCell ref="O37:P37"/>
    <mergeCell ref="R37:S37"/>
    <mergeCell ref="O38:P38"/>
    <mergeCell ref="R38:S38"/>
    <mergeCell ref="O33:P33"/>
    <mergeCell ref="R33:S33"/>
    <mergeCell ref="O34:P34"/>
    <mergeCell ref="R34:S34"/>
    <mergeCell ref="O35:P35"/>
    <mergeCell ref="R35:S35"/>
    <mergeCell ref="O30:P30"/>
    <mergeCell ref="R30:S30"/>
    <mergeCell ref="O31:P31"/>
    <mergeCell ref="R31:S31"/>
    <mergeCell ref="O32:P32"/>
    <mergeCell ref="R32:S32"/>
    <mergeCell ref="O27:P27"/>
    <mergeCell ref="R27:S27"/>
    <mergeCell ref="O28:P28"/>
    <mergeCell ref="R28:S28"/>
    <mergeCell ref="O29:P29"/>
    <mergeCell ref="R29:S29"/>
    <mergeCell ref="O24:P24"/>
    <mergeCell ref="R24:S24"/>
    <mergeCell ref="O25:P25"/>
    <mergeCell ref="R25:S25"/>
    <mergeCell ref="O26:P26"/>
    <mergeCell ref="R26:S26"/>
    <mergeCell ref="O21:P21"/>
    <mergeCell ref="R21:S21"/>
    <mergeCell ref="O22:P22"/>
    <mergeCell ref="R22:S22"/>
    <mergeCell ref="O23:P23"/>
    <mergeCell ref="R23:S23"/>
    <mergeCell ref="O18:P18"/>
    <mergeCell ref="R18:S18"/>
    <mergeCell ref="O19:P19"/>
    <mergeCell ref="R19:S19"/>
    <mergeCell ref="O20:P20"/>
    <mergeCell ref="R20:S20"/>
    <mergeCell ref="O15:P15"/>
    <mergeCell ref="R15:S15"/>
    <mergeCell ref="O16:P16"/>
    <mergeCell ref="R16:S16"/>
    <mergeCell ref="O17:P17"/>
    <mergeCell ref="R17:S17"/>
    <mergeCell ref="O12:P12"/>
    <mergeCell ref="R12:S12"/>
    <mergeCell ref="O13:P13"/>
    <mergeCell ref="R13:S13"/>
    <mergeCell ref="O14:P14"/>
    <mergeCell ref="R14:S14"/>
    <mergeCell ref="O11:P11"/>
    <mergeCell ref="R11:S11"/>
    <mergeCell ref="C4:C7"/>
    <mergeCell ref="D4:D7"/>
    <mergeCell ref="E4:F4"/>
    <mergeCell ref="L5:L7"/>
    <mergeCell ref="O5:P5"/>
    <mergeCell ref="R5:S5"/>
    <mergeCell ref="E5:E7"/>
    <mergeCell ref="F5:F7"/>
    <mergeCell ref="N6:U6"/>
    <mergeCell ref="R7:S7"/>
    <mergeCell ref="A9:U9"/>
    <mergeCell ref="A10:U10"/>
    <mergeCell ref="O8:P8"/>
    <mergeCell ref="R8:S8"/>
    <mergeCell ref="J5:J7"/>
    <mergeCell ref="K5:K7"/>
    <mergeCell ref="Q4:S4"/>
    <mergeCell ref="A1:U1"/>
    <mergeCell ref="A2:A7"/>
    <mergeCell ref="B2:B7"/>
    <mergeCell ref="C2:F3"/>
    <mergeCell ref="G2:G7"/>
    <mergeCell ref="T4:U4"/>
    <mergeCell ref="N2:U3"/>
    <mergeCell ref="H3:H7"/>
    <mergeCell ref="I3:L3"/>
    <mergeCell ref="M3:M7"/>
    <mergeCell ref="I4:I7"/>
    <mergeCell ref="J4:L4"/>
    <mergeCell ref="N4:P4"/>
    <mergeCell ref="O7:P7"/>
    <mergeCell ref="H2:M2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9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5"/>
  <sheetViews>
    <sheetView view="pageBreakPreview" zoomScaleNormal="80" zoomScaleSheetLayoutView="100" zoomScalePageLayoutView="0" workbookViewId="0" topLeftCell="C1">
      <pane ySplit="8" topLeftCell="A187" activePane="bottomLeft" state="frozen"/>
      <selection pane="topLeft" activeCell="A1" sqref="A1"/>
      <selection pane="bottomLeft" activeCell="T192" sqref="T192:U192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42" width="9.125" style="7" customWidth="1"/>
    <col min="43" max="43" width="9.625" style="970" bestFit="1" customWidth="1"/>
    <col min="44" max="44" width="10.25390625" style="970" customWidth="1"/>
    <col min="45" max="45" width="9.625" style="970" bestFit="1" customWidth="1"/>
    <col min="46" max="46" width="10.25390625" style="970" customWidth="1"/>
    <col min="47" max="47" width="9.625" style="970" bestFit="1" customWidth="1"/>
    <col min="48" max="48" width="10.375" style="970" customWidth="1"/>
    <col min="49" max="16384" width="9.125" style="7" customWidth="1"/>
  </cols>
  <sheetData>
    <row r="1" spans="1:21" ht="19.5" customHeight="1" thickBot="1">
      <c r="A1" s="1334" t="s">
        <v>411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5"/>
      <c r="O1" s="1335"/>
      <c r="P1" s="1335"/>
      <c r="Q1" s="1335"/>
      <c r="R1" s="1335"/>
      <c r="S1" s="1335"/>
      <c r="T1" s="1335"/>
      <c r="U1" s="1335"/>
    </row>
    <row r="2" spans="1:48" s="13" customFormat="1" ht="15" customHeight="1">
      <c r="A2" s="1295" t="s">
        <v>108</v>
      </c>
      <c r="B2" s="1336" t="s">
        <v>21</v>
      </c>
      <c r="C2" s="1297" t="s">
        <v>236</v>
      </c>
      <c r="D2" s="1298"/>
      <c r="E2" s="1298"/>
      <c r="F2" s="1299"/>
      <c r="G2" s="1337" t="s">
        <v>36</v>
      </c>
      <c r="H2" s="1345" t="s">
        <v>109</v>
      </c>
      <c r="I2" s="1345"/>
      <c r="J2" s="1345"/>
      <c r="K2" s="1345"/>
      <c r="L2" s="1345"/>
      <c r="M2" s="1346"/>
      <c r="N2" s="1341" t="s">
        <v>268</v>
      </c>
      <c r="O2" s="1342"/>
      <c r="P2" s="1342"/>
      <c r="Q2" s="1342"/>
      <c r="R2" s="1342"/>
      <c r="S2" s="1342"/>
      <c r="T2" s="1342"/>
      <c r="U2" s="1342"/>
      <c r="AQ2" s="971"/>
      <c r="AR2" s="971"/>
      <c r="AS2" s="971"/>
      <c r="AT2" s="971"/>
      <c r="AU2" s="971"/>
      <c r="AV2" s="971"/>
    </row>
    <row r="3" spans="1:48" s="13" customFormat="1" ht="15.75" customHeight="1">
      <c r="A3" s="1296"/>
      <c r="B3" s="1317"/>
      <c r="C3" s="1300"/>
      <c r="D3" s="1301"/>
      <c r="E3" s="1301"/>
      <c r="F3" s="1302"/>
      <c r="G3" s="1338"/>
      <c r="H3" s="1316" t="s">
        <v>18</v>
      </c>
      <c r="I3" s="1317" t="s">
        <v>110</v>
      </c>
      <c r="J3" s="1318"/>
      <c r="K3" s="1318"/>
      <c r="L3" s="1318"/>
      <c r="M3" s="1303" t="s">
        <v>19</v>
      </c>
      <c r="N3" s="1343"/>
      <c r="O3" s="1344"/>
      <c r="P3" s="1344"/>
      <c r="Q3" s="1344"/>
      <c r="R3" s="1344"/>
      <c r="S3" s="1344"/>
      <c r="T3" s="1344"/>
      <c r="U3" s="1344"/>
      <c r="AQ3" s="971"/>
      <c r="AR3" s="971"/>
      <c r="AS3" s="971"/>
      <c r="AT3" s="971"/>
      <c r="AU3" s="971"/>
      <c r="AV3" s="971"/>
    </row>
    <row r="4" spans="1:48" s="13" customFormat="1" ht="15.75" customHeight="1">
      <c r="A4" s="1296"/>
      <c r="B4" s="1317"/>
      <c r="C4" s="1292" t="s">
        <v>111</v>
      </c>
      <c r="D4" s="1292" t="s">
        <v>112</v>
      </c>
      <c r="E4" s="1306" t="s">
        <v>113</v>
      </c>
      <c r="F4" s="1307"/>
      <c r="G4" s="1338"/>
      <c r="H4" s="1316"/>
      <c r="I4" s="1314" t="s">
        <v>17</v>
      </c>
      <c r="J4" s="1347" t="s">
        <v>114</v>
      </c>
      <c r="K4" s="1347"/>
      <c r="L4" s="1347"/>
      <c r="M4" s="1304"/>
      <c r="N4" s="1289" t="s">
        <v>231</v>
      </c>
      <c r="O4" s="1278"/>
      <c r="P4" s="1278"/>
      <c r="Q4" s="1278" t="s">
        <v>232</v>
      </c>
      <c r="R4" s="1278"/>
      <c r="S4" s="1278"/>
      <c r="T4" s="1278" t="s">
        <v>20</v>
      </c>
      <c r="U4" s="1278"/>
      <c r="AQ4" s="971"/>
      <c r="AR4" s="971"/>
      <c r="AS4" s="971"/>
      <c r="AT4" s="971"/>
      <c r="AU4" s="971"/>
      <c r="AV4" s="971"/>
    </row>
    <row r="5" spans="1:48" s="13" customFormat="1" ht="15.75">
      <c r="A5" s="1296"/>
      <c r="B5" s="1317"/>
      <c r="C5" s="1316"/>
      <c r="D5" s="1316"/>
      <c r="E5" s="1348" t="s">
        <v>115</v>
      </c>
      <c r="F5" s="1350" t="s">
        <v>116</v>
      </c>
      <c r="G5" s="1339"/>
      <c r="H5" s="1316"/>
      <c r="I5" s="1315"/>
      <c r="J5" s="1292" t="s">
        <v>117</v>
      </c>
      <c r="K5" s="1292" t="s">
        <v>46</v>
      </c>
      <c r="L5" s="1292" t="s">
        <v>118</v>
      </c>
      <c r="M5" s="1305"/>
      <c r="N5" s="227">
        <v>1</v>
      </c>
      <c r="O5" s="1290">
        <v>2</v>
      </c>
      <c r="P5" s="1291"/>
      <c r="Q5" s="14">
        <v>3</v>
      </c>
      <c r="R5" s="1279">
        <v>4</v>
      </c>
      <c r="S5" s="1280"/>
      <c r="T5" s="14">
        <v>5</v>
      </c>
      <c r="U5" s="14">
        <v>6</v>
      </c>
      <c r="AQ5" s="972" t="s">
        <v>430</v>
      </c>
      <c r="AR5" s="972" t="s">
        <v>431</v>
      </c>
      <c r="AS5" s="972" t="s">
        <v>432</v>
      </c>
      <c r="AT5" s="972" t="s">
        <v>433</v>
      </c>
      <c r="AU5" s="972" t="s">
        <v>434</v>
      </c>
      <c r="AV5" s="972" t="s">
        <v>435</v>
      </c>
    </row>
    <row r="6" spans="1:48" s="13" customFormat="1" ht="15.75">
      <c r="A6" s="1296"/>
      <c r="B6" s="1317"/>
      <c r="C6" s="1316"/>
      <c r="D6" s="1316"/>
      <c r="E6" s="1349"/>
      <c r="F6" s="1350"/>
      <c r="G6" s="1339"/>
      <c r="H6" s="1316"/>
      <c r="I6" s="1315"/>
      <c r="J6" s="1292"/>
      <c r="K6" s="1292"/>
      <c r="L6" s="1292"/>
      <c r="M6" s="1305"/>
      <c r="N6" s="1289" t="s">
        <v>235</v>
      </c>
      <c r="O6" s="1278"/>
      <c r="P6" s="1278"/>
      <c r="Q6" s="1278"/>
      <c r="R6" s="1278"/>
      <c r="S6" s="1278"/>
      <c r="T6" s="1278"/>
      <c r="U6" s="1278"/>
      <c r="AQ6" s="972"/>
      <c r="AR6" s="972"/>
      <c r="AS6" s="972"/>
      <c r="AT6" s="972"/>
      <c r="AU6" s="972"/>
      <c r="AV6" s="972"/>
    </row>
    <row r="7" spans="1:48" s="13" customFormat="1" ht="42" customHeight="1">
      <c r="A7" s="1296"/>
      <c r="B7" s="1318"/>
      <c r="C7" s="1316"/>
      <c r="D7" s="1316"/>
      <c r="E7" s="1349"/>
      <c r="F7" s="1351"/>
      <c r="G7" s="1340"/>
      <c r="H7" s="1316"/>
      <c r="I7" s="1315"/>
      <c r="J7" s="1292"/>
      <c r="K7" s="1292"/>
      <c r="L7" s="1292"/>
      <c r="M7" s="1303"/>
      <c r="N7" s="229"/>
      <c r="O7" s="1281"/>
      <c r="P7" s="1282"/>
      <c r="Q7" s="17"/>
      <c r="R7" s="1285"/>
      <c r="S7" s="1286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3">
        <v>15</v>
      </c>
      <c r="P8" s="1284"/>
      <c r="Q8" s="232" t="s">
        <v>227</v>
      </c>
      <c r="R8" s="1287" t="s">
        <v>61</v>
      </c>
      <c r="S8" s="1288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93" t="s">
        <v>276</v>
      </c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322" t="s">
        <v>279</v>
      </c>
      <c r="B10" s="1323"/>
      <c r="C10" s="1323"/>
      <c r="D10" s="1323"/>
      <c r="E10" s="1323"/>
      <c r="F10" s="1323"/>
      <c r="G10" s="1323"/>
      <c r="H10" s="1323"/>
      <c r="I10" s="1323"/>
      <c r="J10" s="1323"/>
      <c r="K10" s="1323"/>
      <c r="L10" s="1323"/>
      <c r="M10" s="1323"/>
      <c r="N10" s="1323"/>
      <c r="O10" s="1323"/>
      <c r="P10" s="1323"/>
      <c r="Q10" s="1323"/>
      <c r="R10" s="1323"/>
      <c r="S10" s="1323"/>
      <c r="T10" s="1323"/>
      <c r="U10" s="1323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392</v>
      </c>
      <c r="C11" s="729"/>
      <c r="D11" s="235"/>
      <c r="E11" s="235"/>
      <c r="F11" s="730"/>
      <c r="G11" s="990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158"/>
      <c r="P11" s="1159"/>
      <c r="Q11" s="239"/>
      <c r="R11" s="1160"/>
      <c r="S11" s="1161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365</v>
      </c>
      <c r="C12" s="734"/>
      <c r="D12" s="194"/>
      <c r="E12" s="194"/>
      <c r="F12" s="735"/>
      <c r="G12" s="991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162"/>
      <c r="P12" s="1163"/>
      <c r="Q12" s="333"/>
      <c r="R12" s="1164"/>
      <c r="S12" s="1165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7">ISBLANK(N12)</f>
        <v>1</v>
      </c>
      <c r="AR12" s="973" t="b">
        <f t="shared" si="0"/>
        <v>1</v>
      </c>
      <c r="AS12" s="973" t="b">
        <f aca="true" t="shared" si="1" ref="AS12:AT57">ISBLANK(Q12)</f>
        <v>1</v>
      </c>
      <c r="AT12" s="973" t="b">
        <f t="shared" si="1"/>
        <v>1</v>
      </c>
      <c r="AU12" s="973" t="b">
        <f aca="true" t="shared" si="2" ref="AU12:AV57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986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62"/>
      <c r="P13" s="1163"/>
      <c r="Q13" s="28"/>
      <c r="R13" s="1164"/>
      <c r="S13" s="1165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8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997">
        <f>G15+G16</f>
        <v>6</v>
      </c>
      <c r="H14" s="742">
        <f aca="true" t="shared" si="3" ref="H14:H21">G14*30</f>
        <v>180</v>
      </c>
      <c r="I14" s="332"/>
      <c r="J14" s="333"/>
      <c r="K14" s="333"/>
      <c r="L14" s="333"/>
      <c r="M14" s="334"/>
      <c r="N14" s="335"/>
      <c r="O14" s="1241"/>
      <c r="P14" s="1242"/>
      <c r="Q14" s="333"/>
      <c r="R14" s="1224"/>
      <c r="S14" s="1225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SUMIF($V$14:$V$203,1,$G$14:$G$203)</f>
        <v>44</v>
      </c>
      <c r="AP14" s="579">
        <f>SUM(AP11:AP13)</f>
        <v>54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365</v>
      </c>
      <c r="C15" s="734"/>
      <c r="D15" s="194"/>
      <c r="E15" s="194"/>
      <c r="F15" s="735"/>
      <c r="G15" s="997">
        <v>4</v>
      </c>
      <c r="H15" s="591">
        <f t="shared" si="3"/>
        <v>120</v>
      </c>
      <c r="I15" s="332"/>
      <c r="J15" s="333"/>
      <c r="K15" s="333"/>
      <c r="L15" s="333"/>
      <c r="M15" s="334"/>
      <c r="N15" s="335"/>
      <c r="O15" s="1162"/>
      <c r="P15" s="1163"/>
      <c r="Q15" s="333"/>
      <c r="R15" s="1164"/>
      <c r="S15" s="1165"/>
      <c r="T15" s="333"/>
      <c r="U15" s="334"/>
      <c r="W15" s="578" t="s">
        <v>264</v>
      </c>
      <c r="X15" s="578">
        <f aca="true" t="shared" si="4" ref="X15:AC15">COUNTIF($C14:$C203,X14)</f>
        <v>3</v>
      </c>
      <c r="Y15" s="578">
        <f t="shared" si="4"/>
        <v>4</v>
      </c>
      <c r="Z15" s="578">
        <f t="shared" si="4"/>
        <v>4</v>
      </c>
      <c r="AA15" s="578">
        <f t="shared" si="4"/>
        <v>4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SUMIF($V$14:$V$203,2,$G$14:$G$203)</f>
        <v>24.5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997">
        <v>2</v>
      </c>
      <c r="H16" s="591">
        <f t="shared" si="3"/>
        <v>60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62"/>
      <c r="P16" s="1163"/>
      <c r="Q16" s="333"/>
      <c r="R16" s="1164"/>
      <c r="S16" s="1165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COUNTIF($D14:$D203,X14)</f>
        <v>4</v>
      </c>
      <c r="Y16" s="578">
        <f t="shared" si="5"/>
        <v>11</v>
      </c>
      <c r="Z16" s="578">
        <f t="shared" si="5"/>
        <v>9</v>
      </c>
      <c r="AA16" s="578">
        <f t="shared" si="5"/>
        <v>13</v>
      </c>
      <c r="AB16" s="578">
        <f t="shared" si="5"/>
        <v>5</v>
      </c>
      <c r="AC16" s="578">
        <f t="shared" si="5"/>
        <v>6</v>
      </c>
      <c r="AE16" s="31" t="s">
        <v>20</v>
      </c>
      <c r="AF16" s="579">
        <f>SUMIF($V$14:$V$203,3,$G$14:$G$203)</f>
        <v>34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366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162"/>
      <c r="P17" s="1163"/>
      <c r="Q17" s="28"/>
      <c r="R17" s="1164"/>
      <c r="S17" s="1165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102.5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367</v>
      </c>
      <c r="C18" s="737"/>
      <c r="D18" s="191" t="s">
        <v>300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162"/>
      <c r="P18" s="1163"/>
      <c r="Q18" s="28"/>
      <c r="R18" s="1164"/>
      <c r="S18" s="1165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368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162"/>
      <c r="P19" s="1163"/>
      <c r="Q19" s="28"/>
      <c r="R19" s="1164"/>
      <c r="S19" s="1165"/>
      <c r="T19" s="28"/>
      <c r="U19" s="242"/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162"/>
      <c r="P20" s="1163"/>
      <c r="Q20" s="28"/>
      <c r="R20" s="1164"/>
      <c r="S20" s="1165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365</v>
      </c>
      <c r="C21" s="734"/>
      <c r="D21" s="749"/>
      <c r="E21" s="749"/>
      <c r="F21" s="750"/>
      <c r="G21" s="986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162"/>
      <c r="P21" s="1163"/>
      <c r="Q21" s="28"/>
      <c r="R21" s="1164"/>
      <c r="S21" s="1165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986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162"/>
      <c r="P22" s="1163"/>
      <c r="Q22" s="28"/>
      <c r="R22" s="1164"/>
      <c r="S22" s="1165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281</v>
      </c>
      <c r="B23" s="748" t="s">
        <v>412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162"/>
      <c r="P23" s="1163"/>
      <c r="Q23" s="28"/>
      <c r="R23" s="1164"/>
      <c r="S23" s="1165"/>
      <c r="T23" s="28"/>
      <c r="U23" s="242"/>
      <c r="W23" s="578" t="s">
        <v>264</v>
      </c>
      <c r="X23" s="578">
        <f aca="true" t="shared" si="6" ref="X23:AC23">COUNTIF($C23:$C203,X139)</f>
        <v>2</v>
      </c>
      <c r="Y23" s="578">
        <f t="shared" si="6"/>
        <v>4</v>
      </c>
      <c r="Z23" s="578">
        <f t="shared" si="6"/>
        <v>4</v>
      </c>
      <c r="AA23" s="578">
        <f t="shared" si="6"/>
        <v>4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SUMIF($V$23:$V$203,2,$G$23:$G$203)</f>
        <v>24.5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365</v>
      </c>
      <c r="C24" s="754"/>
      <c r="D24" s="62"/>
      <c r="E24" s="62"/>
      <c r="F24" s="755"/>
      <c r="G24" s="987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162"/>
      <c r="P24" s="1163"/>
      <c r="Q24" s="28"/>
      <c r="R24" s="1164"/>
      <c r="S24" s="1165"/>
      <c r="T24" s="28"/>
      <c r="U24" s="242"/>
      <c r="W24" s="578" t="s">
        <v>177</v>
      </c>
      <c r="X24" s="578">
        <f aca="true" t="shared" si="7" ref="X24:AC24">COUNTIF($D23:$D203,X139)</f>
        <v>4</v>
      </c>
      <c r="Y24" s="578">
        <f t="shared" si="7"/>
        <v>11</v>
      </c>
      <c r="Z24" s="578">
        <f t="shared" si="7"/>
        <v>9</v>
      </c>
      <c r="AA24" s="578">
        <f t="shared" si="7"/>
        <v>13</v>
      </c>
      <c r="AB24" s="578">
        <f t="shared" si="7"/>
        <v>5</v>
      </c>
      <c r="AC24" s="578">
        <f t="shared" si="7"/>
        <v>5</v>
      </c>
      <c r="AD24" s="31" t="s">
        <v>20</v>
      </c>
      <c r="AE24" s="579">
        <f>SUMIF($V$23:$V$203,3,$G$23:$G$203)</f>
        <v>32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987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162"/>
      <c r="P25" s="1163"/>
      <c r="Q25" s="28"/>
      <c r="R25" s="1164"/>
      <c r="S25" s="1165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56.5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282</v>
      </c>
      <c r="B26" s="587" t="s">
        <v>332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162"/>
      <c r="P26" s="1163"/>
      <c r="Q26" s="28"/>
      <c r="R26" s="1164"/>
      <c r="S26" s="1165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365</v>
      </c>
      <c r="C27" s="757"/>
      <c r="D27" s="63"/>
      <c r="E27" s="63"/>
      <c r="F27" s="755"/>
      <c r="G27" s="987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162"/>
      <c r="P27" s="1163"/>
      <c r="Q27" s="28"/>
      <c r="R27" s="1164"/>
      <c r="S27" s="1165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987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162"/>
      <c r="P28" s="1163"/>
      <c r="Q28" s="28"/>
      <c r="R28" s="1164"/>
      <c r="S28" s="1165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987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162"/>
      <c r="P29" s="1163"/>
      <c r="Q29" s="28"/>
      <c r="R29" s="1164"/>
      <c r="S29" s="1165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987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64" t="s">
        <v>294</v>
      </c>
      <c r="P30" s="1165"/>
      <c r="Q30" s="28"/>
      <c r="R30" s="1164"/>
      <c r="S30" s="1165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283</v>
      </c>
      <c r="B31" s="758" t="s">
        <v>196</v>
      </c>
      <c r="C31" s="757"/>
      <c r="D31" s="62"/>
      <c r="E31" s="62"/>
      <c r="F31" s="755"/>
      <c r="G31" s="987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162"/>
      <c r="P31" s="1163"/>
      <c r="Q31" s="28"/>
      <c r="R31" s="1164"/>
      <c r="S31" s="1165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365</v>
      </c>
      <c r="C32" s="757"/>
      <c r="D32" s="62"/>
      <c r="E32" s="62"/>
      <c r="F32" s="755"/>
      <c r="G32" s="988">
        <v>3.5</v>
      </c>
      <c r="H32" s="591">
        <f t="shared" si="8"/>
        <v>105</v>
      </c>
      <c r="I32" s="40"/>
      <c r="J32" s="40"/>
      <c r="K32" s="40"/>
      <c r="L32" s="40"/>
      <c r="M32" s="759"/>
      <c r="N32" s="313"/>
      <c r="O32" s="1162"/>
      <c r="P32" s="1163"/>
      <c r="Q32" s="28"/>
      <c r="R32" s="1164"/>
      <c r="S32" s="1165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988">
        <f>G34+G35</f>
        <v>11.5</v>
      </c>
      <c r="H33" s="591">
        <f>G33*30</f>
        <v>345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317</v>
      </c>
      <c r="N33" s="313"/>
      <c r="O33" s="1162"/>
      <c r="P33" s="1163"/>
      <c r="Q33" s="28"/>
      <c r="R33" s="1164"/>
      <c r="S33" s="1165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988">
        <v>6.5</v>
      </c>
      <c r="H34" s="591">
        <f t="shared" si="8"/>
        <v>195</v>
      </c>
      <c r="I34" s="95">
        <v>16</v>
      </c>
      <c r="J34" s="40" t="s">
        <v>92</v>
      </c>
      <c r="K34" s="40"/>
      <c r="L34" s="40" t="s">
        <v>208</v>
      </c>
      <c r="M34" s="276">
        <f>H34-I34</f>
        <v>179</v>
      </c>
      <c r="N34" s="241" t="s">
        <v>209</v>
      </c>
      <c r="O34" s="1162"/>
      <c r="P34" s="1163"/>
      <c r="Q34" s="28"/>
      <c r="R34" s="1164"/>
      <c r="S34" s="1165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988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219" t="s">
        <v>88</v>
      </c>
      <c r="P35" s="1220"/>
      <c r="Q35" s="28"/>
      <c r="R35" s="1164"/>
      <c r="S35" s="1165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284</v>
      </c>
      <c r="B36" s="758" t="s">
        <v>67</v>
      </c>
      <c r="C36" s="757"/>
      <c r="D36" s="62"/>
      <c r="E36" s="62"/>
      <c r="F36" s="755"/>
      <c r="G36" s="988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85"/>
      <c r="P36" s="1186"/>
      <c r="Q36" s="28"/>
      <c r="R36" s="1164"/>
      <c r="S36" s="1165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365</v>
      </c>
      <c r="C37" s="757"/>
      <c r="D37" s="62"/>
      <c r="E37" s="62"/>
      <c r="F37" s="755"/>
      <c r="G37" s="988">
        <v>1.5</v>
      </c>
      <c r="H37" s="591">
        <f aca="true" t="shared" si="9" ref="H37:H57">G37*30</f>
        <v>45</v>
      </c>
      <c r="I37" s="28"/>
      <c r="J37" s="28"/>
      <c r="K37" s="28"/>
      <c r="L37" s="28"/>
      <c r="M37" s="243"/>
      <c r="N37" s="250"/>
      <c r="O37" s="1162"/>
      <c r="P37" s="1163"/>
      <c r="Q37" s="28"/>
      <c r="R37" s="1164"/>
      <c r="S37" s="1165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988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64" t="s">
        <v>94</v>
      </c>
      <c r="P38" s="1165"/>
      <c r="Q38" s="28"/>
      <c r="R38" s="1164"/>
      <c r="S38" s="1165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338</v>
      </c>
      <c r="B39" s="758" t="s">
        <v>44</v>
      </c>
      <c r="C39" s="757"/>
      <c r="D39" s="62"/>
      <c r="E39" s="62"/>
      <c r="F39" s="755"/>
      <c r="G39" s="987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162"/>
      <c r="P39" s="1163"/>
      <c r="Q39" s="36"/>
      <c r="R39" s="1164"/>
      <c r="S39" s="1165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365</v>
      </c>
      <c r="C40" s="757"/>
      <c r="D40" s="62"/>
      <c r="E40" s="62"/>
      <c r="F40" s="755"/>
      <c r="G40" s="988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162"/>
      <c r="P40" s="1163"/>
      <c r="Q40" s="36"/>
      <c r="R40" s="1164"/>
      <c r="S40" s="1165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988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162"/>
      <c r="P41" s="1163"/>
      <c r="Q41" s="36"/>
      <c r="R41" s="1164"/>
      <c r="S41" s="1165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988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162"/>
      <c r="P42" s="1163"/>
      <c r="Q42" s="36"/>
      <c r="R42" s="1164"/>
      <c r="S42" s="1165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988">
        <v>4</v>
      </c>
      <c r="H43" s="591">
        <f t="shared" si="9"/>
        <v>120</v>
      </c>
      <c r="I43" s="95">
        <v>16</v>
      </c>
      <c r="J43" s="97" t="s">
        <v>94</v>
      </c>
      <c r="K43" s="97" t="s">
        <v>379</v>
      </c>
      <c r="L43" s="97" t="s">
        <v>210</v>
      </c>
      <c r="M43" s="276">
        <f>H43-I43</f>
        <v>104</v>
      </c>
      <c r="N43" s="313"/>
      <c r="O43" s="1219" t="s">
        <v>380</v>
      </c>
      <c r="P43" s="1220"/>
      <c r="Q43" s="36"/>
      <c r="R43" s="1164"/>
      <c r="S43" s="1165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 hidden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268"/>
      <c r="P44" s="1269"/>
      <c r="Q44" s="28"/>
      <c r="R44" s="1164"/>
      <c r="S44" s="1165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 hidden="1">
      <c r="A45" s="222"/>
      <c r="B45" s="748" t="s">
        <v>365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268"/>
      <c r="P45" s="1269"/>
      <c r="Q45" s="28"/>
      <c r="R45" s="1164"/>
      <c r="S45" s="1165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339</v>
      </c>
      <c r="B46" s="626" t="s">
        <v>285</v>
      </c>
      <c r="C46" s="629"/>
      <c r="D46" s="62"/>
      <c r="E46" s="62"/>
      <c r="F46" s="755"/>
      <c r="G46" s="987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268"/>
      <c r="P46" s="1269"/>
      <c r="Q46" s="28"/>
      <c r="R46" s="1164"/>
      <c r="S46" s="1165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365</v>
      </c>
      <c r="C47" s="629"/>
      <c r="D47" s="62"/>
      <c r="E47" s="62"/>
      <c r="F47" s="755"/>
      <c r="G47" s="987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268"/>
      <c r="P47" s="1269"/>
      <c r="Q47" s="28"/>
      <c r="R47" s="1164"/>
      <c r="S47" s="1165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987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270" t="s">
        <v>91</v>
      </c>
      <c r="P48" s="1270"/>
      <c r="Q48" s="28"/>
      <c r="R48" s="1164"/>
      <c r="S48" s="1165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340</v>
      </c>
      <c r="B49" s="764" t="s">
        <v>171</v>
      </c>
      <c r="C49" s="627"/>
      <c r="D49" s="63"/>
      <c r="E49" s="63"/>
      <c r="F49" s="628"/>
      <c r="G49" s="998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162"/>
      <c r="P49" s="1163"/>
      <c r="Q49" s="533"/>
      <c r="R49" s="1172"/>
      <c r="S49" s="1173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365</v>
      </c>
      <c r="C50" s="627"/>
      <c r="D50" s="63"/>
      <c r="E50" s="63"/>
      <c r="F50" s="628"/>
      <c r="G50" s="999">
        <v>1</v>
      </c>
      <c r="H50" s="591">
        <f t="shared" si="9"/>
        <v>30</v>
      </c>
      <c r="I50" s="40"/>
      <c r="J50" s="40"/>
      <c r="K50" s="40"/>
      <c r="L50" s="40"/>
      <c r="M50" s="406"/>
      <c r="N50" s="763"/>
      <c r="O50" s="1162"/>
      <c r="P50" s="1163"/>
      <c r="Q50" s="533"/>
      <c r="R50" s="1172"/>
      <c r="S50" s="1173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999">
        <v>3</v>
      </c>
      <c r="H51" s="591">
        <f t="shared" si="9"/>
        <v>90</v>
      </c>
      <c r="I51" s="95">
        <v>4</v>
      </c>
      <c r="J51" s="40" t="s">
        <v>87</v>
      </c>
      <c r="K51" s="40"/>
      <c r="L51" s="40"/>
      <c r="M51" s="406">
        <f>H51-I51</f>
        <v>86</v>
      </c>
      <c r="N51" s="763"/>
      <c r="O51" s="1162"/>
      <c r="P51" s="1163"/>
      <c r="Q51" s="533"/>
      <c r="R51" s="1172"/>
      <c r="S51" s="1173"/>
      <c r="T51" s="32" t="s">
        <v>87</v>
      </c>
      <c r="U51" s="251"/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341</v>
      </c>
      <c r="B52" s="770" t="s">
        <v>104</v>
      </c>
      <c r="C52" s="771"/>
      <c r="D52" s="772">
        <v>5</v>
      </c>
      <c r="E52" s="772"/>
      <c r="F52" s="773"/>
      <c r="G52" s="1000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271"/>
      <c r="P52" s="1272"/>
      <c r="Q52" s="333"/>
      <c r="R52" s="1224"/>
      <c r="S52" s="1225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365</v>
      </c>
      <c r="C53" s="627"/>
      <c r="D53" s="63"/>
      <c r="E53" s="63"/>
      <c r="F53" s="628"/>
      <c r="G53" s="998">
        <v>0</v>
      </c>
      <c r="H53" s="591">
        <f t="shared" si="9"/>
        <v>0</v>
      </c>
      <c r="I53" s="780"/>
      <c r="J53" s="139"/>
      <c r="K53" s="139"/>
      <c r="L53" s="139"/>
      <c r="M53" s="781"/>
      <c r="N53" s="782"/>
      <c r="O53" s="1185"/>
      <c r="P53" s="1186"/>
      <c r="Q53" s="41"/>
      <c r="R53" s="1164"/>
      <c r="S53" s="1165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998">
        <v>3</v>
      </c>
      <c r="H54" s="591">
        <f t="shared" si="9"/>
        <v>90</v>
      </c>
      <c r="I54" s="95">
        <v>4</v>
      </c>
      <c r="J54" s="40" t="s">
        <v>87</v>
      </c>
      <c r="K54" s="40"/>
      <c r="L54" s="40"/>
      <c r="M54" s="406">
        <f>H54-I54</f>
        <v>86</v>
      </c>
      <c r="N54" s="313"/>
      <c r="O54" s="1185"/>
      <c r="P54" s="1186"/>
      <c r="Q54" s="28"/>
      <c r="R54" s="1164"/>
      <c r="S54" s="1165"/>
      <c r="T54" s="32" t="s">
        <v>87</v>
      </c>
      <c r="U54" s="251"/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1011" t="s">
        <v>333</v>
      </c>
      <c r="B55" s="1012" t="s">
        <v>334</v>
      </c>
      <c r="C55" s="1013"/>
      <c r="D55" s="1014" t="s">
        <v>300</v>
      </c>
      <c r="E55" s="1014"/>
      <c r="F55" s="738"/>
      <c r="G55" s="1010"/>
      <c r="H55" s="591">
        <f t="shared" si="9"/>
        <v>0</v>
      </c>
      <c r="I55" s="26"/>
      <c r="J55" s="28"/>
      <c r="K55" s="28"/>
      <c r="L55" s="28"/>
      <c r="M55" s="242"/>
      <c r="N55" s="250"/>
      <c r="O55" s="1162"/>
      <c r="P55" s="1163"/>
      <c r="Q55" s="28"/>
      <c r="R55" s="1164"/>
      <c r="S55" s="1165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  <c r="AQ55" s="973" t="b">
        <f t="shared" si="0"/>
        <v>1</v>
      </c>
      <c r="AR55" s="973" t="b">
        <f t="shared" si="0"/>
        <v>1</v>
      </c>
      <c r="AS55" s="973" t="b">
        <f t="shared" si="1"/>
        <v>1</v>
      </c>
      <c r="AT55" s="973" t="b">
        <f t="shared" si="1"/>
        <v>1</v>
      </c>
      <c r="AU55" s="973" t="b">
        <f t="shared" si="2"/>
        <v>1</v>
      </c>
      <c r="AV55" s="973" t="b">
        <f t="shared" si="2"/>
        <v>1</v>
      </c>
    </row>
    <row r="56" spans="1:48" s="31" customFormat="1" ht="21" customHeight="1">
      <c r="A56" s="1011" t="s">
        <v>335</v>
      </c>
      <c r="B56" s="1012" t="s">
        <v>336</v>
      </c>
      <c r="C56" s="1013"/>
      <c r="D56" s="1014" t="s">
        <v>300</v>
      </c>
      <c r="E56" s="1014"/>
      <c r="F56" s="738"/>
      <c r="G56" s="1010"/>
      <c r="H56" s="591">
        <f t="shared" si="9"/>
        <v>0</v>
      </c>
      <c r="I56" s="26"/>
      <c r="J56" s="28"/>
      <c r="K56" s="28"/>
      <c r="L56" s="28"/>
      <c r="M56" s="242"/>
      <c r="N56" s="250"/>
      <c r="O56" s="1162"/>
      <c r="P56" s="1163"/>
      <c r="Q56" s="28"/>
      <c r="R56" s="1164"/>
      <c r="S56" s="1165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  <c r="AQ56" s="973" t="b">
        <f t="shared" si="0"/>
        <v>1</v>
      </c>
      <c r="AR56" s="973" t="b">
        <f t="shared" si="0"/>
        <v>1</v>
      </c>
      <c r="AS56" s="973" t="b">
        <f t="shared" si="1"/>
        <v>1</v>
      </c>
      <c r="AT56" s="973" t="b">
        <f t="shared" si="1"/>
        <v>1</v>
      </c>
      <c r="AU56" s="973" t="b">
        <f t="shared" si="2"/>
        <v>1</v>
      </c>
      <c r="AV56" s="973" t="b">
        <f t="shared" si="2"/>
        <v>1</v>
      </c>
    </row>
    <row r="57" spans="1:48" s="31" customFormat="1" ht="18.75" customHeight="1" thickBot="1">
      <c r="A57" s="1011" t="s">
        <v>396</v>
      </c>
      <c r="B57" s="1012" t="s">
        <v>337</v>
      </c>
      <c r="C57" s="1013"/>
      <c r="D57" s="1014" t="s">
        <v>300</v>
      </c>
      <c r="E57" s="1014"/>
      <c r="F57" s="738"/>
      <c r="G57" s="1010"/>
      <c r="H57" s="591">
        <f t="shared" si="9"/>
        <v>0</v>
      </c>
      <c r="I57" s="26"/>
      <c r="J57" s="28"/>
      <c r="K57" s="28"/>
      <c r="L57" s="28"/>
      <c r="M57" s="242"/>
      <c r="N57" s="250"/>
      <c r="O57" s="1162"/>
      <c r="P57" s="1163"/>
      <c r="Q57" s="28"/>
      <c r="R57" s="1164"/>
      <c r="S57" s="1165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  <c r="AQ57" s="973" t="b">
        <f t="shared" si="0"/>
        <v>1</v>
      </c>
      <c r="AR57" s="973" t="b">
        <f t="shared" si="0"/>
        <v>1</v>
      </c>
      <c r="AS57" s="973" t="b">
        <f t="shared" si="1"/>
        <v>1</v>
      </c>
      <c r="AT57" s="973" t="b">
        <f t="shared" si="1"/>
        <v>1</v>
      </c>
      <c r="AU57" s="973" t="b">
        <f t="shared" si="2"/>
        <v>1</v>
      </c>
      <c r="AV57" s="973" t="b">
        <f t="shared" si="2"/>
        <v>1</v>
      </c>
    </row>
    <row r="58" spans="1:48" s="31" customFormat="1" ht="20.25" customHeight="1" thickBot="1">
      <c r="A58" s="1327" t="s">
        <v>72</v>
      </c>
      <c r="B58" s="1328"/>
      <c r="C58" s="783"/>
      <c r="D58" s="46"/>
      <c r="E58" s="46"/>
      <c r="F58" s="784"/>
      <c r="G58" s="785">
        <f>G16+G22+G25+G29+G30+G34+G35+G38+G42+G43+G48+G51+G54+G13</f>
        <v>54</v>
      </c>
      <c r="H58" s="786">
        <f aca="true" t="shared" si="10" ref="H58:M58">H16+H22+H25+H29+H30+H34+H35+H38+H42+H43</f>
        <v>1260</v>
      </c>
      <c r="I58" s="719">
        <f t="shared" si="10"/>
        <v>96</v>
      </c>
      <c r="J58" s="719"/>
      <c r="K58" s="719"/>
      <c r="L58" s="719"/>
      <c r="M58" s="719">
        <f t="shared" si="10"/>
        <v>1074</v>
      </c>
      <c r="N58" s="787" t="s">
        <v>393</v>
      </c>
      <c r="O58" s="1248" t="s">
        <v>382</v>
      </c>
      <c r="P58" s="1249"/>
      <c r="Q58" s="788"/>
      <c r="R58" s="1248"/>
      <c r="S58" s="1249"/>
      <c r="T58" s="788" t="s">
        <v>94</v>
      </c>
      <c r="U58" s="788" t="s">
        <v>87</v>
      </c>
      <c r="V58" s="31">
        <f>30*G58</f>
        <v>1620</v>
      </c>
      <c r="AQ58" s="979">
        <f aca="true" t="shared" si="11" ref="AQ58:AV58">SUMIF(AQ11:AQ57,FALSE,$G11:$G57)</f>
        <v>25.5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6</v>
      </c>
      <c r="AV58" s="979">
        <f t="shared" si="11"/>
        <v>2</v>
      </c>
    </row>
    <row r="59" spans="1:48" s="31" customFormat="1" ht="18" customHeight="1" thickBot="1">
      <c r="A59" s="1329" t="s">
        <v>369</v>
      </c>
      <c r="B59" s="1330"/>
      <c r="C59" s="789"/>
      <c r="D59" s="54"/>
      <c r="E59" s="54"/>
      <c r="F59" s="790"/>
      <c r="G59" s="791">
        <f>G15+G17+G18+G19+G21+G24+G27+G32+G37+G40+G47+G50+G53+G55+G56+G57+G12</f>
        <v>23.5</v>
      </c>
      <c r="H59" s="718">
        <f>H24+H27+H32+H37+H40+H45+H47+H139</f>
        <v>375</v>
      </c>
      <c r="I59" s="59"/>
      <c r="J59" s="59"/>
      <c r="K59" s="59"/>
      <c r="L59" s="59"/>
      <c r="M59" s="792"/>
      <c r="N59" s="254"/>
      <c r="O59" s="1354"/>
      <c r="P59" s="1355"/>
      <c r="Q59" s="57"/>
      <c r="R59" s="1266"/>
      <c r="S59" s="1267"/>
      <c r="T59" s="53"/>
      <c r="U59" s="793"/>
      <c r="V59" s="31">
        <f>30*G59</f>
        <v>705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215" t="s">
        <v>26</v>
      </c>
      <c r="B60" s="1331"/>
      <c r="C60" s="794"/>
      <c r="D60" s="90"/>
      <c r="E60" s="90"/>
      <c r="F60" s="795"/>
      <c r="G60" s="796">
        <f>G58+G59</f>
        <v>77.5</v>
      </c>
      <c r="H60" s="715">
        <f>H58+H59</f>
        <v>1635</v>
      </c>
      <c r="I60" s="93"/>
      <c r="J60" s="93"/>
      <c r="K60" s="93"/>
      <c r="L60" s="93"/>
      <c r="M60" s="263"/>
      <c r="N60" s="270"/>
      <c r="O60" s="1243"/>
      <c r="P60" s="1244"/>
      <c r="Q60" s="93"/>
      <c r="R60" s="1243"/>
      <c r="S60" s="1244"/>
      <c r="T60" s="58"/>
      <c r="U60" s="797"/>
      <c r="V60" s="31">
        <f>30*G60</f>
        <v>2325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362" t="s">
        <v>280</v>
      </c>
      <c r="B61" s="1363"/>
      <c r="C61" s="1363"/>
      <c r="D61" s="1363"/>
      <c r="E61" s="1363"/>
      <c r="F61" s="1363"/>
      <c r="G61" s="1363"/>
      <c r="H61" s="1363"/>
      <c r="I61" s="1363"/>
      <c r="J61" s="1363"/>
      <c r="K61" s="1363"/>
      <c r="L61" s="1363"/>
      <c r="M61" s="1363"/>
      <c r="N61" s="1363"/>
      <c r="O61" s="1363"/>
      <c r="P61" s="1363"/>
      <c r="Q61" s="1363"/>
      <c r="R61" s="1363"/>
      <c r="S61" s="1363"/>
      <c r="T61" s="1363"/>
      <c r="U61" s="1363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20.25" hidden="1" thickBot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256"/>
      <c r="P62" s="1257"/>
      <c r="Q62" s="272"/>
      <c r="R62" s="1260"/>
      <c r="S62" s="1261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hidden="1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276"/>
      <c r="P63" s="1277"/>
      <c r="Q63" s="798"/>
      <c r="R63" s="1262"/>
      <c r="S63" s="1263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286</v>
      </c>
      <c r="B64" s="626" t="s">
        <v>54</v>
      </c>
      <c r="C64" s="802"/>
      <c r="D64" s="307"/>
      <c r="E64" s="307"/>
      <c r="F64" s="803"/>
      <c r="G64" s="992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256"/>
      <c r="P64" s="1257"/>
      <c r="Q64" s="805"/>
      <c r="R64" s="1264"/>
      <c r="S64" s="1265"/>
      <c r="T64" s="239"/>
      <c r="U64" s="240"/>
      <c r="AD64" s="31" t="s">
        <v>232</v>
      </c>
      <c r="AE64" s="579">
        <f>SUMIF($V$64:$V$87,2,$G$64:$G$87)</f>
        <v>20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T107">ISBLANK(Q64)</f>
        <v>1</v>
      </c>
      <c r="AT64" s="973" t="b">
        <f t="shared" si="14"/>
        <v>1</v>
      </c>
      <c r="AU64" s="973" t="b">
        <f aca="true" t="shared" si="15" ref="AU64:AV107">ISBLANK(T64)</f>
        <v>1</v>
      </c>
      <c r="AV64" s="973" t="b">
        <f t="shared" si="15"/>
        <v>1</v>
      </c>
    </row>
    <row r="65" spans="1:48" s="66" customFormat="1" ht="19.5" customHeight="1">
      <c r="A65" s="222"/>
      <c r="B65" s="722" t="s">
        <v>365</v>
      </c>
      <c r="C65" s="629"/>
      <c r="D65" s="62"/>
      <c r="E65" s="62"/>
      <c r="F65" s="628"/>
      <c r="G65" s="989">
        <v>3</v>
      </c>
      <c r="H65" s="591">
        <f t="shared" si="12"/>
        <v>90</v>
      </c>
      <c r="I65" s="28"/>
      <c r="J65" s="28"/>
      <c r="K65" s="28"/>
      <c r="L65" s="28"/>
      <c r="M65" s="243"/>
      <c r="N65" s="250"/>
      <c r="O65" s="1258"/>
      <c r="P65" s="1259"/>
      <c r="Q65" s="36"/>
      <c r="R65" s="1172"/>
      <c r="S65" s="1173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7.5</v>
      </c>
      <c r="AO65" s="24" t="s">
        <v>232</v>
      </c>
      <c r="AP65" s="981">
        <f>AS108+AT108</f>
        <v>38</v>
      </c>
      <c r="AQ65" s="973" t="b">
        <f aca="true" t="shared" si="16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4"/>
        <v>1</v>
      </c>
      <c r="AU65" s="973" t="b">
        <f t="shared" si="15"/>
        <v>1</v>
      </c>
      <c r="AV65" s="973" t="b">
        <f t="shared" si="15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989">
        <v>3.5</v>
      </c>
      <c r="H66" s="591">
        <f t="shared" si="12"/>
        <v>105</v>
      </c>
      <c r="I66" s="30">
        <v>16</v>
      </c>
      <c r="J66" s="28" t="s">
        <v>88</v>
      </c>
      <c r="K66" s="28"/>
      <c r="L66" s="28" t="s">
        <v>208</v>
      </c>
      <c r="M66" s="243">
        <f>H66-I66</f>
        <v>89</v>
      </c>
      <c r="N66" s="250"/>
      <c r="O66" s="1162"/>
      <c r="P66" s="1163"/>
      <c r="Q66" s="28" t="s">
        <v>380</v>
      </c>
      <c r="R66" s="1172"/>
      <c r="S66" s="1173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16.5</v>
      </c>
      <c r="AQ66" s="973" t="b">
        <f t="shared" si="16"/>
        <v>1</v>
      </c>
      <c r="AR66" s="973" t="b">
        <f t="shared" si="13"/>
        <v>1</v>
      </c>
      <c r="AS66" s="973" t="b">
        <f t="shared" si="14"/>
        <v>0</v>
      </c>
      <c r="AT66" s="973" t="b">
        <f t="shared" si="14"/>
        <v>1</v>
      </c>
      <c r="AU66" s="973" t="b">
        <f t="shared" si="15"/>
        <v>1</v>
      </c>
      <c r="AV66" s="973" t="b">
        <f t="shared" si="15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162"/>
      <c r="P67" s="1163"/>
      <c r="Q67" s="28" t="s">
        <v>87</v>
      </c>
      <c r="R67" s="1172"/>
      <c r="S67" s="1173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58.5</v>
      </c>
      <c r="AQ67" s="973" t="b">
        <f t="shared" si="16"/>
        <v>1</v>
      </c>
      <c r="AR67" s="973" t="b">
        <f t="shared" si="13"/>
        <v>1</v>
      </c>
      <c r="AS67" s="973" t="b">
        <f t="shared" si="14"/>
        <v>0</v>
      </c>
      <c r="AT67" s="973" t="b">
        <f t="shared" si="14"/>
        <v>1</v>
      </c>
      <c r="AU67" s="973" t="b">
        <f t="shared" si="15"/>
        <v>1</v>
      </c>
      <c r="AV67" s="973" t="b">
        <f t="shared" si="15"/>
        <v>1</v>
      </c>
    </row>
    <row r="68" spans="1:48" s="66" customFormat="1" ht="18.75">
      <c r="A68" s="256" t="s">
        <v>127</v>
      </c>
      <c r="B68" s="721" t="s">
        <v>288</v>
      </c>
      <c r="C68" s="629"/>
      <c r="D68" s="62"/>
      <c r="E68" s="62"/>
      <c r="F68" s="628"/>
      <c r="G68" s="989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162"/>
      <c r="P68" s="1163"/>
      <c r="Q68" s="28"/>
      <c r="R68" s="1172"/>
      <c r="S68" s="1173"/>
      <c r="T68" s="28"/>
      <c r="U68" s="242"/>
      <c r="AQ68" s="973" t="b">
        <f t="shared" si="16"/>
        <v>1</v>
      </c>
      <c r="AR68" s="973" t="b">
        <f t="shared" si="13"/>
        <v>1</v>
      </c>
      <c r="AS68" s="973" t="b">
        <f t="shared" si="14"/>
        <v>1</v>
      </c>
      <c r="AT68" s="973" t="b">
        <f t="shared" si="14"/>
        <v>1</v>
      </c>
      <c r="AU68" s="973" t="b">
        <f t="shared" si="15"/>
        <v>1</v>
      </c>
      <c r="AV68" s="973" t="b">
        <f t="shared" si="15"/>
        <v>1</v>
      </c>
    </row>
    <row r="69" spans="1:48" s="66" customFormat="1" ht="18.75">
      <c r="A69" s="222"/>
      <c r="B69" s="722" t="s">
        <v>365</v>
      </c>
      <c r="C69" s="629"/>
      <c r="D69" s="62"/>
      <c r="E69" s="62"/>
      <c r="F69" s="628"/>
      <c r="G69" s="989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162"/>
      <c r="P69" s="1163"/>
      <c r="Q69" s="28"/>
      <c r="R69" s="1172"/>
      <c r="S69" s="1173"/>
      <c r="T69" s="28"/>
      <c r="U69" s="242"/>
      <c r="AQ69" s="973" t="b">
        <f t="shared" si="16"/>
        <v>1</v>
      </c>
      <c r="AR69" s="973" t="b">
        <f t="shared" si="13"/>
        <v>1</v>
      </c>
      <c r="AS69" s="973" t="b">
        <f t="shared" si="14"/>
        <v>1</v>
      </c>
      <c r="AT69" s="973" t="b">
        <f t="shared" si="14"/>
        <v>1</v>
      </c>
      <c r="AU69" s="973" t="b">
        <f t="shared" si="15"/>
        <v>1</v>
      </c>
      <c r="AV69" s="973" t="b">
        <f t="shared" si="15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989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162"/>
      <c r="P70" s="1163"/>
      <c r="Q70" s="36"/>
      <c r="R70" s="1172"/>
      <c r="S70" s="1173"/>
      <c r="T70" s="28"/>
      <c r="U70" s="242"/>
      <c r="V70" s="66">
        <v>1</v>
      </c>
      <c r="AQ70" s="973" t="b">
        <f t="shared" si="16"/>
        <v>0</v>
      </c>
      <c r="AR70" s="973" t="b">
        <f t="shared" si="13"/>
        <v>1</v>
      </c>
      <c r="AS70" s="973" t="b">
        <f t="shared" si="14"/>
        <v>1</v>
      </c>
      <c r="AT70" s="973" t="b">
        <f t="shared" si="14"/>
        <v>1</v>
      </c>
      <c r="AU70" s="973" t="b">
        <f t="shared" si="15"/>
        <v>1</v>
      </c>
      <c r="AV70" s="973" t="b">
        <f t="shared" si="15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989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162"/>
      <c r="P71" s="1163"/>
      <c r="Q71" s="28"/>
      <c r="R71" s="1172"/>
      <c r="S71" s="1173"/>
      <c r="T71" s="28"/>
      <c r="U71" s="242"/>
      <c r="AQ71" s="973" t="b">
        <f t="shared" si="16"/>
        <v>1</v>
      </c>
      <c r="AR71" s="973" t="b">
        <f t="shared" si="13"/>
        <v>1</v>
      </c>
      <c r="AS71" s="973" t="b">
        <f t="shared" si="14"/>
        <v>1</v>
      </c>
      <c r="AT71" s="973" t="b">
        <f t="shared" si="14"/>
        <v>1</v>
      </c>
      <c r="AU71" s="973" t="b">
        <f t="shared" si="15"/>
        <v>1</v>
      </c>
      <c r="AV71" s="973" t="b">
        <f t="shared" si="15"/>
        <v>1</v>
      </c>
    </row>
    <row r="72" spans="1:48" s="66" customFormat="1" ht="18.75">
      <c r="A72" s="222"/>
      <c r="B72" s="722" t="s">
        <v>365</v>
      </c>
      <c r="C72" s="627"/>
      <c r="D72" s="63"/>
      <c r="E72" s="63"/>
      <c r="F72" s="628"/>
      <c r="G72" s="633">
        <v>2</v>
      </c>
      <c r="H72" s="591">
        <f t="shared" si="12"/>
        <v>60</v>
      </c>
      <c r="I72" s="30"/>
      <c r="J72" s="28"/>
      <c r="K72" s="28"/>
      <c r="L72" s="28"/>
      <c r="M72" s="243"/>
      <c r="N72" s="250"/>
      <c r="O72" s="1162"/>
      <c r="P72" s="1163"/>
      <c r="Q72" s="28"/>
      <c r="R72" s="1172"/>
      <c r="S72" s="1173"/>
      <c r="T72" s="28"/>
      <c r="U72" s="242"/>
      <c r="AQ72" s="973" t="b">
        <f t="shared" si="16"/>
        <v>1</v>
      </c>
      <c r="AR72" s="973" t="b">
        <f t="shared" si="13"/>
        <v>1</v>
      </c>
      <c r="AS72" s="973" t="b">
        <f t="shared" si="14"/>
        <v>1</v>
      </c>
      <c r="AT72" s="973" t="b">
        <f t="shared" si="14"/>
        <v>1</v>
      </c>
      <c r="AU72" s="973" t="b">
        <f t="shared" si="15"/>
        <v>1</v>
      </c>
      <c r="AV72" s="973" t="b">
        <f t="shared" si="15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2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162"/>
      <c r="P73" s="1163"/>
      <c r="Q73" s="28" t="s">
        <v>94</v>
      </c>
      <c r="R73" s="1172"/>
      <c r="S73" s="1173"/>
      <c r="T73" s="28"/>
      <c r="U73" s="251"/>
      <c r="V73" s="66">
        <v>3</v>
      </c>
      <c r="AQ73" s="973" t="b">
        <f t="shared" si="16"/>
        <v>1</v>
      </c>
      <c r="AR73" s="973" t="b">
        <f t="shared" si="13"/>
        <v>1</v>
      </c>
      <c r="AS73" s="973" t="b">
        <f t="shared" si="14"/>
        <v>0</v>
      </c>
      <c r="AT73" s="973" t="b">
        <f t="shared" si="14"/>
        <v>1</v>
      </c>
      <c r="AU73" s="973" t="b">
        <f t="shared" si="15"/>
        <v>1</v>
      </c>
      <c r="AV73" s="973" t="b">
        <f t="shared" si="15"/>
        <v>1</v>
      </c>
    </row>
    <row r="74" spans="1:48" s="66" customFormat="1" ht="34.5" customHeight="1">
      <c r="A74" s="256" t="s">
        <v>132</v>
      </c>
      <c r="B74" s="626" t="s">
        <v>370</v>
      </c>
      <c r="C74" s="627"/>
      <c r="D74" s="63" t="s">
        <v>300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162"/>
      <c r="P74" s="1163"/>
      <c r="Q74" s="28"/>
      <c r="R74" s="1172"/>
      <c r="S74" s="1173"/>
      <c r="T74" s="32"/>
      <c r="U74" s="251"/>
      <c r="AQ74" s="973" t="b">
        <f t="shared" si="16"/>
        <v>1</v>
      </c>
      <c r="AR74" s="973" t="b">
        <f t="shared" si="13"/>
        <v>1</v>
      </c>
      <c r="AS74" s="973" t="b">
        <f t="shared" si="14"/>
        <v>1</v>
      </c>
      <c r="AT74" s="973" t="b">
        <f t="shared" si="14"/>
        <v>1</v>
      </c>
      <c r="AU74" s="973" t="b">
        <f t="shared" si="15"/>
        <v>1</v>
      </c>
      <c r="AV74" s="973" t="b">
        <f t="shared" si="15"/>
        <v>1</v>
      </c>
    </row>
    <row r="75" spans="1:48" s="66" customFormat="1" ht="17.25" customHeight="1">
      <c r="A75" s="256" t="s">
        <v>135</v>
      </c>
      <c r="B75" s="626" t="s">
        <v>419</v>
      </c>
      <c r="C75" s="627"/>
      <c r="D75" s="63"/>
      <c r="E75" s="63"/>
      <c r="F75" s="628"/>
      <c r="G75" s="993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162"/>
      <c r="P75" s="1163"/>
      <c r="Q75" s="28"/>
      <c r="R75" s="1172"/>
      <c r="S75" s="1173"/>
      <c r="T75" s="32"/>
      <c r="U75" s="251"/>
      <c r="AQ75" s="973" t="b">
        <f t="shared" si="16"/>
        <v>1</v>
      </c>
      <c r="AR75" s="973" t="b">
        <f t="shared" si="13"/>
        <v>1</v>
      </c>
      <c r="AS75" s="973" t="b">
        <f t="shared" si="14"/>
        <v>1</v>
      </c>
      <c r="AT75" s="973" t="b">
        <f t="shared" si="14"/>
        <v>1</v>
      </c>
      <c r="AU75" s="973" t="b">
        <f t="shared" si="15"/>
        <v>1</v>
      </c>
      <c r="AV75" s="973" t="b">
        <f t="shared" si="15"/>
        <v>1</v>
      </c>
    </row>
    <row r="76" spans="1:48" s="66" customFormat="1" ht="17.25" customHeight="1">
      <c r="A76" s="222"/>
      <c r="B76" s="722" t="s">
        <v>365</v>
      </c>
      <c r="C76" s="627"/>
      <c r="D76" s="63"/>
      <c r="E76" s="63"/>
      <c r="F76" s="628"/>
      <c r="G76" s="993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162"/>
      <c r="P76" s="1163"/>
      <c r="Q76" s="28"/>
      <c r="R76" s="1172"/>
      <c r="S76" s="1173"/>
      <c r="T76" s="32"/>
      <c r="U76" s="251"/>
      <c r="AQ76" s="973" t="b">
        <f t="shared" si="16"/>
        <v>1</v>
      </c>
      <c r="AR76" s="973" t="b">
        <f t="shared" si="13"/>
        <v>1</v>
      </c>
      <c r="AS76" s="973" t="b">
        <f t="shared" si="14"/>
        <v>1</v>
      </c>
      <c r="AT76" s="973" t="b">
        <f t="shared" si="14"/>
        <v>1</v>
      </c>
      <c r="AU76" s="973" t="b">
        <f t="shared" si="15"/>
        <v>1</v>
      </c>
      <c r="AV76" s="973" t="b">
        <f t="shared" si="15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989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162"/>
      <c r="P77" s="1163"/>
      <c r="Q77" s="28"/>
      <c r="R77" s="1172" t="s">
        <v>94</v>
      </c>
      <c r="S77" s="1173"/>
      <c r="T77" s="40"/>
      <c r="U77" s="759"/>
      <c r="V77" s="84">
        <v>3</v>
      </c>
      <c r="AQ77" s="973" t="b">
        <f t="shared" si="16"/>
        <v>1</v>
      </c>
      <c r="AR77" s="973" t="b">
        <f t="shared" si="13"/>
        <v>1</v>
      </c>
      <c r="AS77" s="973" t="b">
        <f t="shared" si="14"/>
        <v>1</v>
      </c>
      <c r="AT77" s="973" t="b">
        <f t="shared" si="14"/>
        <v>0</v>
      </c>
      <c r="AU77" s="973" t="b">
        <f t="shared" si="15"/>
        <v>1</v>
      </c>
      <c r="AV77" s="973" t="b">
        <f t="shared" si="15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989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162"/>
      <c r="P78" s="1163"/>
      <c r="Q78" s="28"/>
      <c r="R78" s="1172"/>
      <c r="S78" s="1173"/>
      <c r="T78" s="36"/>
      <c r="U78" s="262"/>
      <c r="AQ78" s="973" t="b">
        <f t="shared" si="16"/>
        <v>1</v>
      </c>
      <c r="AR78" s="973" t="b">
        <f t="shared" si="13"/>
        <v>1</v>
      </c>
      <c r="AS78" s="973" t="b">
        <f t="shared" si="14"/>
        <v>1</v>
      </c>
      <c r="AT78" s="973" t="b">
        <f t="shared" si="14"/>
        <v>1</v>
      </c>
      <c r="AU78" s="973" t="b">
        <f t="shared" si="15"/>
        <v>1</v>
      </c>
      <c r="AV78" s="973" t="b">
        <f t="shared" si="15"/>
        <v>1</v>
      </c>
    </row>
    <row r="79" spans="1:48" s="66" customFormat="1" ht="18.75">
      <c r="A79" s="222"/>
      <c r="B79" s="722" t="s">
        <v>365</v>
      </c>
      <c r="C79" s="629"/>
      <c r="D79" s="62"/>
      <c r="E79" s="62"/>
      <c r="F79" s="628"/>
      <c r="G79" s="989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162"/>
      <c r="P79" s="1163"/>
      <c r="Q79" s="28"/>
      <c r="R79" s="1172"/>
      <c r="S79" s="1173"/>
      <c r="T79" s="36"/>
      <c r="U79" s="262"/>
      <c r="AQ79" s="973" t="b">
        <f t="shared" si="16"/>
        <v>1</v>
      </c>
      <c r="AR79" s="973" t="b">
        <f t="shared" si="13"/>
        <v>1</v>
      </c>
      <c r="AS79" s="973" t="b">
        <f t="shared" si="14"/>
        <v>1</v>
      </c>
      <c r="AT79" s="973" t="b">
        <f t="shared" si="14"/>
        <v>1</v>
      </c>
      <c r="AU79" s="973" t="b">
        <f t="shared" si="15"/>
        <v>1</v>
      </c>
      <c r="AV79" s="973" t="b">
        <f t="shared" si="15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989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162"/>
      <c r="P80" s="1163"/>
      <c r="Q80" s="28"/>
      <c r="R80" s="1164" t="s">
        <v>380</v>
      </c>
      <c r="S80" s="1165"/>
      <c r="T80" s="36"/>
      <c r="U80" s="262"/>
      <c r="V80" s="66">
        <v>2</v>
      </c>
      <c r="AQ80" s="973" t="b">
        <f t="shared" si="16"/>
        <v>1</v>
      </c>
      <c r="AR80" s="973" t="b">
        <f t="shared" si="13"/>
        <v>1</v>
      </c>
      <c r="AS80" s="973" t="b">
        <f t="shared" si="14"/>
        <v>1</v>
      </c>
      <c r="AT80" s="973" t="b">
        <f t="shared" si="14"/>
        <v>0</v>
      </c>
      <c r="AU80" s="973" t="b">
        <f t="shared" si="15"/>
        <v>1</v>
      </c>
      <c r="AV80" s="973" t="b">
        <f t="shared" si="15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989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162"/>
      <c r="P81" s="1163"/>
      <c r="Q81" s="28"/>
      <c r="R81" s="1164"/>
      <c r="S81" s="1165"/>
      <c r="T81" s="36"/>
      <c r="U81" s="262"/>
      <c r="AQ81" s="973" t="b">
        <f t="shared" si="16"/>
        <v>1</v>
      </c>
      <c r="AR81" s="973" t="b">
        <f t="shared" si="13"/>
        <v>1</v>
      </c>
      <c r="AS81" s="973" t="b">
        <f t="shared" si="14"/>
        <v>1</v>
      </c>
      <c r="AT81" s="973" t="b">
        <f t="shared" si="14"/>
        <v>1</v>
      </c>
      <c r="AU81" s="973" t="b">
        <f t="shared" si="15"/>
        <v>1</v>
      </c>
      <c r="AV81" s="973" t="b">
        <f t="shared" si="15"/>
        <v>1</v>
      </c>
    </row>
    <row r="82" spans="1:48" s="66" customFormat="1" ht="18.75">
      <c r="A82" s="222"/>
      <c r="B82" s="722" t="s">
        <v>365</v>
      </c>
      <c r="C82" s="629"/>
      <c r="D82" s="62"/>
      <c r="E82" s="62"/>
      <c r="F82" s="628"/>
      <c r="G82" s="989">
        <v>0.5</v>
      </c>
      <c r="H82" s="591">
        <f t="shared" si="12"/>
        <v>15</v>
      </c>
      <c r="I82" s="28"/>
      <c r="J82" s="28"/>
      <c r="K82" s="28"/>
      <c r="L82" s="28"/>
      <c r="M82" s="243"/>
      <c r="N82" s="250"/>
      <c r="O82" s="1162"/>
      <c r="P82" s="1163"/>
      <c r="Q82" s="28"/>
      <c r="R82" s="1164"/>
      <c r="S82" s="1165"/>
      <c r="T82" s="36"/>
      <c r="U82" s="262"/>
      <c r="AQ82" s="973" t="b">
        <f t="shared" si="16"/>
        <v>1</v>
      </c>
      <c r="AR82" s="973" t="b">
        <f t="shared" si="13"/>
        <v>1</v>
      </c>
      <c r="AS82" s="973" t="b">
        <f t="shared" si="14"/>
        <v>1</v>
      </c>
      <c r="AT82" s="973" t="b">
        <f t="shared" si="14"/>
        <v>1</v>
      </c>
      <c r="AU82" s="973" t="b">
        <f t="shared" si="15"/>
        <v>1</v>
      </c>
      <c r="AV82" s="973" t="b">
        <f t="shared" si="15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989">
        <v>4</v>
      </c>
      <c r="H83" s="591">
        <f t="shared" si="12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162"/>
      <c r="P83" s="1163"/>
      <c r="Q83" s="28" t="s">
        <v>88</v>
      </c>
      <c r="R83" s="1164"/>
      <c r="S83" s="1165"/>
      <c r="T83" s="40"/>
      <c r="U83" s="759"/>
      <c r="V83" s="66">
        <v>2</v>
      </c>
      <c r="AQ83" s="973" t="b">
        <f t="shared" si="16"/>
        <v>1</v>
      </c>
      <c r="AR83" s="973" t="b">
        <f t="shared" si="13"/>
        <v>1</v>
      </c>
      <c r="AS83" s="973" t="b">
        <f t="shared" si="14"/>
        <v>0</v>
      </c>
      <c r="AT83" s="973" t="b">
        <f t="shared" si="14"/>
        <v>1</v>
      </c>
      <c r="AU83" s="973" t="b">
        <f t="shared" si="15"/>
        <v>1</v>
      </c>
      <c r="AV83" s="973" t="b">
        <f t="shared" si="15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996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85"/>
      <c r="P84" s="1186"/>
      <c r="Q84" s="36"/>
      <c r="R84" s="1164"/>
      <c r="S84" s="1165"/>
      <c r="T84" s="32"/>
      <c r="U84" s="251"/>
      <c r="AQ84" s="973" t="b">
        <f t="shared" si="16"/>
        <v>1</v>
      </c>
      <c r="AR84" s="973" t="b">
        <f t="shared" si="13"/>
        <v>1</v>
      </c>
      <c r="AS84" s="973" t="b">
        <f t="shared" si="14"/>
        <v>1</v>
      </c>
      <c r="AT84" s="973" t="b">
        <f t="shared" si="14"/>
        <v>1</v>
      </c>
      <c r="AU84" s="973" t="b">
        <f t="shared" si="15"/>
        <v>1</v>
      </c>
      <c r="AV84" s="973" t="b">
        <f t="shared" si="15"/>
        <v>1</v>
      </c>
    </row>
    <row r="85" spans="1:48" s="66" customFormat="1" ht="19.5" customHeight="1">
      <c r="A85" s="256"/>
      <c r="B85" s="626" t="s">
        <v>365</v>
      </c>
      <c r="C85" s="627"/>
      <c r="D85" s="63"/>
      <c r="E85" s="63"/>
      <c r="F85" s="628"/>
      <c r="G85" s="633">
        <v>3</v>
      </c>
      <c r="H85" s="591">
        <f t="shared" si="12"/>
        <v>90</v>
      </c>
      <c r="I85" s="30"/>
      <c r="J85" s="40"/>
      <c r="K85" s="40"/>
      <c r="L85" s="40"/>
      <c r="M85" s="243"/>
      <c r="N85" s="250"/>
      <c r="O85" s="1185"/>
      <c r="P85" s="1186"/>
      <c r="Q85" s="28"/>
      <c r="R85" s="1164"/>
      <c r="S85" s="1165"/>
      <c r="T85" s="32"/>
      <c r="U85" s="251"/>
      <c r="AQ85" s="973" t="b">
        <f t="shared" si="16"/>
        <v>1</v>
      </c>
      <c r="AR85" s="973" t="b">
        <f t="shared" si="13"/>
        <v>1</v>
      </c>
      <c r="AS85" s="973" t="b">
        <f t="shared" si="14"/>
        <v>1</v>
      </c>
      <c r="AT85" s="973" t="b">
        <f t="shared" si="14"/>
        <v>1</v>
      </c>
      <c r="AU85" s="973" t="b">
        <f t="shared" si="15"/>
        <v>1</v>
      </c>
      <c r="AV85" s="973" t="b">
        <f t="shared" si="15"/>
        <v>1</v>
      </c>
    </row>
    <row r="86" spans="1:48" s="66" customFormat="1" ht="19.5" customHeight="1">
      <c r="A86" s="256"/>
      <c r="B86" s="808" t="s">
        <v>43</v>
      </c>
      <c r="C86" s="995" t="s">
        <v>322</v>
      </c>
      <c r="D86" s="63"/>
      <c r="E86" s="63"/>
      <c r="F86" s="628"/>
      <c r="G86" s="633">
        <v>2.5</v>
      </c>
      <c r="H86" s="591">
        <f t="shared" si="12"/>
        <v>75</v>
      </c>
      <c r="I86" s="95">
        <v>16</v>
      </c>
      <c r="J86" s="40" t="s">
        <v>383</v>
      </c>
      <c r="K86" s="40"/>
      <c r="L86" s="40" t="s">
        <v>384</v>
      </c>
      <c r="M86" s="276">
        <f>H86-I86</f>
        <v>59</v>
      </c>
      <c r="N86" s="313"/>
      <c r="O86" s="1185"/>
      <c r="P86" s="1186"/>
      <c r="Q86" s="994" t="s">
        <v>380</v>
      </c>
      <c r="R86" s="1219"/>
      <c r="S86" s="1220"/>
      <c r="T86" s="65"/>
      <c r="U86" s="251"/>
      <c r="V86" s="66">
        <v>2</v>
      </c>
      <c r="AQ86" s="973" t="b">
        <f t="shared" si="16"/>
        <v>1</v>
      </c>
      <c r="AR86" s="973" t="b">
        <f t="shared" si="13"/>
        <v>1</v>
      </c>
      <c r="AS86" s="973" t="b">
        <f t="shared" si="14"/>
        <v>0</v>
      </c>
      <c r="AT86" s="973" t="b">
        <f t="shared" si="14"/>
        <v>1</v>
      </c>
      <c r="AU86" s="973" t="b">
        <f t="shared" si="15"/>
        <v>1</v>
      </c>
      <c r="AV86" s="973" t="b">
        <f t="shared" si="15"/>
        <v>1</v>
      </c>
    </row>
    <row r="87" spans="1:48" s="66" customFormat="1" ht="18.75">
      <c r="A87" s="256" t="s">
        <v>287</v>
      </c>
      <c r="B87" s="721" t="s">
        <v>421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162"/>
      <c r="P87" s="1163"/>
      <c r="Q87" s="28"/>
      <c r="R87" s="1164" t="s">
        <v>87</v>
      </c>
      <c r="S87" s="1165"/>
      <c r="T87" s="36"/>
      <c r="U87" s="262"/>
      <c r="V87" s="66">
        <v>2</v>
      </c>
      <c r="AQ87" s="973" t="b">
        <f t="shared" si="16"/>
        <v>1</v>
      </c>
      <c r="AR87" s="973" t="b">
        <f t="shared" si="13"/>
        <v>1</v>
      </c>
      <c r="AS87" s="973" t="b">
        <f t="shared" si="14"/>
        <v>1</v>
      </c>
      <c r="AT87" s="973" t="b">
        <f t="shared" si="14"/>
        <v>0</v>
      </c>
      <c r="AU87" s="973" t="b">
        <f t="shared" si="15"/>
        <v>1</v>
      </c>
      <c r="AV87" s="973" t="b">
        <f t="shared" si="15"/>
        <v>1</v>
      </c>
    </row>
    <row r="88" spans="1:48" s="66" customFormat="1" ht="18.75">
      <c r="A88" s="256" t="s">
        <v>289</v>
      </c>
      <c r="B88" s="722" t="s">
        <v>420</v>
      </c>
      <c r="C88" s="627"/>
      <c r="D88" s="63"/>
      <c r="E88" s="63"/>
      <c r="F88" s="628"/>
      <c r="G88" s="996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85"/>
      <c r="P88" s="1186"/>
      <c r="Q88" s="40"/>
      <c r="R88" s="1219"/>
      <c r="S88" s="1220"/>
      <c r="T88" s="65"/>
      <c r="U88" s="264"/>
      <c r="W88" s="578" t="s">
        <v>264</v>
      </c>
      <c r="X88" s="578">
        <f>COUNTIF($C104:$C180,#REF!)</f>
        <v>0</v>
      </c>
      <c r="Y88" s="578">
        <f>COUNTIF($C104:$C180,#REF!)</f>
        <v>0</v>
      </c>
      <c r="Z88" s="578">
        <f>COUNTIF($C104:$C180,#REF!)</f>
        <v>0</v>
      </c>
      <c r="AA88" s="578">
        <f>COUNTIF($C104:$C180,#REF!)</f>
        <v>0</v>
      </c>
      <c r="AB88" s="578">
        <f>COUNTIF($C104:$C180,#REF!)</f>
        <v>0</v>
      </c>
      <c r="AC88" s="578">
        <f>COUNTIF($C104:$C180,#REF!)</f>
        <v>0</v>
      </c>
      <c r="AD88" s="31" t="s">
        <v>232</v>
      </c>
      <c r="AE88" s="579" t="e">
        <f>SUMIF(#REF!,2,$G$104:$G$180)</f>
        <v>#REF!</v>
      </c>
      <c r="AQ88" s="973" t="b">
        <f t="shared" si="16"/>
        <v>1</v>
      </c>
      <c r="AR88" s="973" t="b">
        <f t="shared" si="13"/>
        <v>1</v>
      </c>
      <c r="AS88" s="973" t="b">
        <f t="shared" si="14"/>
        <v>1</v>
      </c>
      <c r="AT88" s="973" t="b">
        <f t="shared" si="14"/>
        <v>1</v>
      </c>
      <c r="AU88" s="973" t="b">
        <f t="shared" si="15"/>
        <v>1</v>
      </c>
      <c r="AV88" s="973" t="b">
        <f t="shared" si="15"/>
        <v>1</v>
      </c>
    </row>
    <row r="89" spans="1:48" s="66" customFormat="1" ht="18.75">
      <c r="A89" s="256"/>
      <c r="B89" s="626" t="s">
        <v>365</v>
      </c>
      <c r="C89" s="627"/>
      <c r="D89" s="63"/>
      <c r="E89" s="63"/>
      <c r="F89" s="628"/>
      <c r="G89" s="996">
        <v>0</v>
      </c>
      <c r="H89" s="591">
        <f t="shared" si="12"/>
        <v>0</v>
      </c>
      <c r="I89" s="95"/>
      <c r="J89" s="40"/>
      <c r="K89" s="40"/>
      <c r="L89" s="40"/>
      <c r="M89" s="276"/>
      <c r="N89" s="313"/>
      <c r="O89" s="1185"/>
      <c r="P89" s="1186"/>
      <c r="Q89" s="40"/>
      <c r="R89" s="1219"/>
      <c r="S89" s="1220"/>
      <c r="T89" s="65"/>
      <c r="U89" s="264"/>
      <c r="W89" s="578" t="s">
        <v>177</v>
      </c>
      <c r="X89" s="578">
        <f>COUNTIF($D104:$D180,#REF!)</f>
        <v>0</v>
      </c>
      <c r="Y89" s="578">
        <f>COUNTIF($D104:$D180,#REF!)</f>
        <v>0</v>
      </c>
      <c r="Z89" s="578">
        <f>COUNTIF($D104:$D180,#REF!)</f>
        <v>0</v>
      </c>
      <c r="AA89" s="578">
        <f>COUNTIF($D104:$D180,#REF!)</f>
        <v>0</v>
      </c>
      <c r="AB89" s="578">
        <f>COUNTIF($D104:$D180,#REF!)</f>
        <v>0</v>
      </c>
      <c r="AC89" s="578">
        <f>COUNTIF($D104:$D180,#REF!)</f>
        <v>0</v>
      </c>
      <c r="AD89" s="31" t="s">
        <v>20</v>
      </c>
      <c r="AE89" s="579" t="e">
        <f>SUMIF(#REF!,3,$G$104:$G$180)</f>
        <v>#REF!</v>
      </c>
      <c r="AQ89" s="973" t="b">
        <f t="shared" si="16"/>
        <v>1</v>
      </c>
      <c r="AR89" s="973" t="b">
        <f t="shared" si="13"/>
        <v>1</v>
      </c>
      <c r="AS89" s="973" t="b">
        <f t="shared" si="14"/>
        <v>1</v>
      </c>
      <c r="AT89" s="973" t="b">
        <f t="shared" si="14"/>
        <v>1</v>
      </c>
      <c r="AU89" s="973" t="b">
        <f t="shared" si="15"/>
        <v>1</v>
      </c>
      <c r="AV89" s="973" t="b">
        <f t="shared" si="15"/>
        <v>1</v>
      </c>
    </row>
    <row r="90" spans="1:48" s="66" customFormat="1" ht="18.75" hidden="1">
      <c r="A90" s="256"/>
      <c r="B90" s="626" t="s">
        <v>43</v>
      </c>
      <c r="C90" s="627"/>
      <c r="D90" s="63"/>
      <c r="E90" s="63"/>
      <c r="F90" s="628"/>
      <c r="G90" s="996"/>
      <c r="H90" s="591"/>
      <c r="I90" s="95"/>
      <c r="J90" s="40"/>
      <c r="K90" s="40"/>
      <c r="L90" s="40"/>
      <c r="M90" s="276"/>
      <c r="N90" s="313"/>
      <c r="O90" s="1185"/>
      <c r="P90" s="1186"/>
      <c r="Q90" s="40"/>
      <c r="R90" s="1181"/>
      <c r="S90" s="1182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6"/>
        <v>1</v>
      </c>
      <c r="AR90" s="973" t="b">
        <f t="shared" si="13"/>
        <v>1</v>
      </c>
      <c r="AS90" s="973" t="b">
        <f t="shared" si="14"/>
        <v>1</v>
      </c>
      <c r="AT90" s="973" t="b">
        <f t="shared" si="14"/>
        <v>1</v>
      </c>
      <c r="AU90" s="973" t="b">
        <f t="shared" si="15"/>
        <v>1</v>
      </c>
      <c r="AV90" s="973" t="b">
        <f t="shared" si="15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1001">
        <v>5.5</v>
      </c>
      <c r="H91" s="591">
        <f aca="true" t="shared" si="17" ref="H91:H101">G91*30</f>
        <v>165</v>
      </c>
      <c r="I91" s="95">
        <v>16</v>
      </c>
      <c r="J91" s="40" t="s">
        <v>383</v>
      </c>
      <c r="K91" s="40"/>
      <c r="L91" s="40" t="s">
        <v>384</v>
      </c>
      <c r="M91" s="276">
        <f>H91-I91</f>
        <v>149</v>
      </c>
      <c r="N91" s="313"/>
      <c r="O91" s="1185"/>
      <c r="P91" s="1186"/>
      <c r="Q91" s="40"/>
      <c r="R91" s="1219"/>
      <c r="S91" s="1220"/>
      <c r="T91" s="65" t="s">
        <v>380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6"/>
        <v>1</v>
      </c>
      <c r="AR91" s="973" t="b">
        <f t="shared" si="13"/>
        <v>1</v>
      </c>
      <c r="AS91" s="973" t="b">
        <f t="shared" si="14"/>
        <v>1</v>
      </c>
      <c r="AT91" s="973" t="b">
        <f t="shared" si="14"/>
        <v>1</v>
      </c>
      <c r="AU91" s="973" t="b">
        <f t="shared" si="15"/>
        <v>0</v>
      </c>
      <c r="AV91" s="973" t="b">
        <f t="shared" si="15"/>
        <v>1</v>
      </c>
    </row>
    <row r="92" spans="1:48" s="66" customFormat="1" ht="39" customHeight="1">
      <c r="A92" s="256" t="s">
        <v>290</v>
      </c>
      <c r="B92" s="723" t="s">
        <v>422</v>
      </c>
      <c r="C92" s="627"/>
      <c r="D92" s="63"/>
      <c r="E92" s="63">
        <v>5</v>
      </c>
      <c r="F92" s="628"/>
      <c r="G92" s="634">
        <v>1</v>
      </c>
      <c r="H92" s="591">
        <f t="shared" si="17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85"/>
      <c r="P92" s="1186"/>
      <c r="Q92" s="28"/>
      <c r="R92" s="1219"/>
      <c r="S92" s="1220"/>
      <c r="T92" s="65" t="s">
        <v>87</v>
      </c>
      <c r="U92" s="262"/>
      <c r="V92" s="66">
        <v>3</v>
      </c>
      <c r="AQ92" s="973" t="b">
        <f t="shared" si="16"/>
        <v>1</v>
      </c>
      <c r="AR92" s="973" t="b">
        <f t="shared" si="13"/>
        <v>1</v>
      </c>
      <c r="AS92" s="973" t="b">
        <f t="shared" si="14"/>
        <v>1</v>
      </c>
      <c r="AT92" s="973" t="b">
        <f t="shared" si="14"/>
        <v>1</v>
      </c>
      <c r="AU92" s="973" t="b">
        <f t="shared" si="15"/>
        <v>0</v>
      </c>
      <c r="AV92" s="973" t="b">
        <f t="shared" si="15"/>
        <v>1</v>
      </c>
    </row>
    <row r="93" spans="1:48" s="66" customFormat="1" ht="19.5" customHeight="1">
      <c r="A93" s="256" t="s">
        <v>291</v>
      </c>
      <c r="B93" s="626" t="s">
        <v>32</v>
      </c>
      <c r="C93" s="410"/>
      <c r="D93" s="36"/>
      <c r="E93" s="36"/>
      <c r="F93" s="262"/>
      <c r="G93" s="989">
        <f>G94+G95</f>
        <v>5.5</v>
      </c>
      <c r="H93" s="809">
        <f t="shared" si="17"/>
        <v>165</v>
      </c>
      <c r="I93" s="36"/>
      <c r="J93" s="36"/>
      <c r="K93" s="36"/>
      <c r="L93" s="36"/>
      <c r="M93" s="262"/>
      <c r="N93" s="410"/>
      <c r="O93" s="1185"/>
      <c r="P93" s="1186"/>
      <c r="Q93" s="36"/>
      <c r="R93" s="1219"/>
      <c r="S93" s="1220"/>
      <c r="T93" s="40"/>
      <c r="U93" s="759"/>
      <c r="AQ93" s="973" t="b">
        <f t="shared" si="16"/>
        <v>1</v>
      </c>
      <c r="AR93" s="973" t="b">
        <f t="shared" si="13"/>
        <v>1</v>
      </c>
      <c r="AS93" s="973" t="b">
        <f t="shared" si="14"/>
        <v>1</v>
      </c>
      <c r="AT93" s="973" t="b">
        <f t="shared" si="14"/>
        <v>1</v>
      </c>
      <c r="AU93" s="973" t="b">
        <f t="shared" si="15"/>
        <v>1</v>
      </c>
      <c r="AV93" s="973" t="b">
        <f t="shared" si="15"/>
        <v>1</v>
      </c>
    </row>
    <row r="94" spans="1:48" s="66" customFormat="1" ht="19.5" customHeight="1">
      <c r="A94" s="256"/>
      <c r="B94" s="626" t="s">
        <v>365</v>
      </c>
      <c r="C94" s="627"/>
      <c r="D94" s="63"/>
      <c r="E94" s="63"/>
      <c r="F94" s="628"/>
      <c r="G94" s="989">
        <v>1</v>
      </c>
      <c r="H94" s="809">
        <f t="shared" si="17"/>
        <v>30</v>
      </c>
      <c r="I94" s="30"/>
      <c r="J94" s="40"/>
      <c r="K94" s="40"/>
      <c r="L94" s="40"/>
      <c r="M94" s="243"/>
      <c r="N94" s="250"/>
      <c r="O94" s="1185"/>
      <c r="P94" s="1186"/>
      <c r="Q94" s="28"/>
      <c r="R94" s="1219"/>
      <c r="S94" s="1220"/>
      <c r="T94" s="40"/>
      <c r="U94" s="759"/>
      <c r="AQ94" s="973" t="b">
        <f t="shared" si="16"/>
        <v>1</v>
      </c>
      <c r="AR94" s="973" t="b">
        <f t="shared" si="13"/>
        <v>1</v>
      </c>
      <c r="AS94" s="973" t="b">
        <f t="shared" si="14"/>
        <v>1</v>
      </c>
      <c r="AT94" s="973" t="b">
        <f t="shared" si="14"/>
        <v>1</v>
      </c>
      <c r="AU94" s="973" t="b">
        <f t="shared" si="15"/>
        <v>1</v>
      </c>
      <c r="AV94" s="973" t="b">
        <f t="shared" si="15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989">
        <v>4.5</v>
      </c>
      <c r="H95" s="591">
        <f t="shared" si="17"/>
        <v>135</v>
      </c>
      <c r="I95" s="30">
        <v>12</v>
      </c>
      <c r="J95" s="28" t="s">
        <v>94</v>
      </c>
      <c r="K95" s="28"/>
      <c r="L95" s="28" t="s">
        <v>208</v>
      </c>
      <c r="M95" s="243">
        <f>H95-I95</f>
        <v>123</v>
      </c>
      <c r="N95" s="250"/>
      <c r="O95" s="1185"/>
      <c r="P95" s="1186"/>
      <c r="Q95" s="28"/>
      <c r="R95" s="1164" t="s">
        <v>88</v>
      </c>
      <c r="S95" s="1165"/>
      <c r="T95" s="40"/>
      <c r="U95" s="759"/>
      <c r="V95" s="66">
        <v>2</v>
      </c>
      <c r="AQ95" s="973" t="b">
        <f t="shared" si="16"/>
        <v>1</v>
      </c>
      <c r="AR95" s="973" t="b">
        <f t="shared" si="13"/>
        <v>1</v>
      </c>
      <c r="AS95" s="973" t="b">
        <f t="shared" si="14"/>
        <v>1</v>
      </c>
      <c r="AT95" s="973" t="b">
        <f t="shared" si="14"/>
        <v>0</v>
      </c>
      <c r="AU95" s="973" t="b">
        <f t="shared" si="15"/>
        <v>1</v>
      </c>
      <c r="AV95" s="973" t="b">
        <f t="shared" si="15"/>
        <v>1</v>
      </c>
    </row>
    <row r="96" spans="1:48" s="66" customFormat="1" ht="21.75" customHeight="1">
      <c r="A96" s="256" t="s">
        <v>292</v>
      </c>
      <c r="B96" s="626" t="s">
        <v>31</v>
      </c>
      <c r="C96" s="627"/>
      <c r="D96" s="63"/>
      <c r="E96" s="63"/>
      <c r="F96" s="628"/>
      <c r="G96" s="996">
        <f>G97+G98</f>
        <v>7</v>
      </c>
      <c r="H96" s="591">
        <f t="shared" si="17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6"/>
        <v>1</v>
      </c>
      <c r="AR96" s="973" t="b">
        <f t="shared" si="13"/>
        <v>1</v>
      </c>
      <c r="AS96" s="973" t="b">
        <f t="shared" si="14"/>
        <v>1</v>
      </c>
      <c r="AT96" s="973" t="b">
        <f t="shared" si="14"/>
        <v>1</v>
      </c>
      <c r="AU96" s="973" t="b">
        <f t="shared" si="15"/>
        <v>1</v>
      </c>
      <c r="AV96" s="973" t="b">
        <f t="shared" si="15"/>
        <v>1</v>
      </c>
    </row>
    <row r="97" spans="1:48" s="66" customFormat="1" ht="19.5" customHeight="1">
      <c r="A97" s="256"/>
      <c r="B97" s="626" t="s">
        <v>365</v>
      </c>
      <c r="C97" s="627"/>
      <c r="D97" s="63"/>
      <c r="E97" s="63"/>
      <c r="F97" s="628"/>
      <c r="G97" s="996">
        <v>4</v>
      </c>
      <c r="H97" s="591">
        <f t="shared" si="17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6"/>
        <v>1</v>
      </c>
      <c r="AR97" s="973" t="b">
        <f t="shared" si="13"/>
        <v>1</v>
      </c>
      <c r="AS97" s="973" t="b">
        <f t="shared" si="14"/>
        <v>1</v>
      </c>
      <c r="AT97" s="973" t="b">
        <f t="shared" si="14"/>
        <v>1</v>
      </c>
      <c r="AU97" s="973" t="b">
        <f t="shared" si="15"/>
        <v>1</v>
      </c>
      <c r="AV97" s="973" t="b">
        <f t="shared" si="15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996">
        <v>3</v>
      </c>
      <c r="H98" s="591">
        <f t="shared" si="17"/>
        <v>90</v>
      </c>
      <c r="I98" s="30">
        <v>16</v>
      </c>
      <c r="J98" s="40" t="s">
        <v>294</v>
      </c>
      <c r="K98" s="40" t="s">
        <v>90</v>
      </c>
      <c r="L98" s="40" t="s">
        <v>90</v>
      </c>
      <c r="M98" s="243">
        <f>H98-I98</f>
        <v>74</v>
      </c>
      <c r="N98" s="250"/>
      <c r="O98" s="1185"/>
      <c r="P98" s="1186"/>
      <c r="Q98" s="28"/>
      <c r="R98" s="1164"/>
      <c r="S98" s="1165"/>
      <c r="T98" s="40"/>
      <c r="U98" s="40" t="s">
        <v>380</v>
      </c>
      <c r="V98" s="66">
        <v>3</v>
      </c>
      <c r="AQ98" s="973" t="b">
        <f t="shared" si="16"/>
        <v>1</v>
      </c>
      <c r="AR98" s="973" t="b">
        <f t="shared" si="13"/>
        <v>1</v>
      </c>
      <c r="AS98" s="973" t="b">
        <f t="shared" si="14"/>
        <v>1</v>
      </c>
      <c r="AT98" s="973" t="b">
        <f t="shared" si="14"/>
        <v>1</v>
      </c>
      <c r="AU98" s="973" t="b">
        <f t="shared" si="15"/>
        <v>1</v>
      </c>
      <c r="AV98" s="973" t="b">
        <f t="shared" si="15"/>
        <v>0</v>
      </c>
    </row>
    <row r="99" spans="1:48" s="66" customFormat="1" ht="21" customHeight="1">
      <c r="A99" s="256" t="s">
        <v>293</v>
      </c>
      <c r="B99" s="723" t="s">
        <v>58</v>
      </c>
      <c r="C99" s="629"/>
      <c r="D99" s="63"/>
      <c r="E99" s="63"/>
      <c r="F99" s="628"/>
      <c r="G99" s="996">
        <f>G100+G101</f>
        <v>7.5</v>
      </c>
      <c r="H99" s="591">
        <f t="shared" si="17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6"/>
        <v>1</v>
      </c>
      <c r="AR99" s="973" t="b">
        <f t="shared" si="13"/>
        <v>1</v>
      </c>
      <c r="AS99" s="973" t="b">
        <f t="shared" si="14"/>
        <v>1</v>
      </c>
      <c r="AT99" s="973" t="b">
        <f t="shared" si="14"/>
        <v>1</v>
      </c>
      <c r="AU99" s="973" t="b">
        <f t="shared" si="15"/>
        <v>1</v>
      </c>
      <c r="AV99" s="973" t="b">
        <f t="shared" si="15"/>
        <v>1</v>
      </c>
    </row>
    <row r="100" spans="1:48" s="66" customFormat="1" ht="19.5" customHeight="1">
      <c r="A100" s="256"/>
      <c r="B100" s="626" t="s">
        <v>365</v>
      </c>
      <c r="C100" s="629"/>
      <c r="D100" s="63"/>
      <c r="E100" s="63"/>
      <c r="F100" s="628"/>
      <c r="G100" s="996">
        <v>0.5</v>
      </c>
      <c r="H100" s="591">
        <f t="shared" si="17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6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4"/>
        <v>1</v>
      </c>
      <c r="AU100" s="973" t="b">
        <f t="shared" si="15"/>
        <v>1</v>
      </c>
      <c r="AV100" s="973" t="b">
        <f t="shared" si="15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996">
        <v>7</v>
      </c>
      <c r="H101" s="591">
        <f t="shared" si="17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85"/>
      <c r="P101" s="1186"/>
      <c r="Q101" s="28"/>
      <c r="R101" s="1164"/>
      <c r="S101" s="1165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6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4"/>
        <v>1</v>
      </c>
      <c r="AU101" s="973" t="b">
        <f t="shared" si="15"/>
        <v>0</v>
      </c>
      <c r="AV101" s="973" t="b">
        <f t="shared" si="15"/>
        <v>1</v>
      </c>
    </row>
    <row r="102" spans="1:48" s="66" customFormat="1" ht="20.25" customHeight="1">
      <c r="A102" s="342" t="s">
        <v>342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6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4"/>
        <v>1</v>
      </c>
      <c r="AU102" s="973" t="b">
        <f t="shared" si="15"/>
        <v>1</v>
      </c>
      <c r="AV102" s="973" t="b">
        <f t="shared" si="15"/>
        <v>1</v>
      </c>
    </row>
    <row r="103" spans="1:48" s="66" customFormat="1" ht="20.25" customHeight="1">
      <c r="A103" s="256"/>
      <c r="B103" s="626" t="s">
        <v>365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6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4"/>
        <v>1</v>
      </c>
      <c r="AU103" s="973" t="b">
        <f t="shared" si="15"/>
        <v>1</v>
      </c>
      <c r="AV103" s="973" t="b">
        <f t="shared" si="15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2.5</v>
      </c>
      <c r="H104" s="639">
        <f>G104*30</f>
        <v>75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67</v>
      </c>
      <c r="N104" s="335"/>
      <c r="O104" s="1241"/>
      <c r="P104" s="1242"/>
      <c r="Q104" s="333" t="s">
        <v>294</v>
      </c>
      <c r="R104" s="1224"/>
      <c r="S104" s="1225"/>
      <c r="T104" s="814"/>
      <c r="U104" s="815"/>
      <c r="AQ104" s="973" t="b">
        <f t="shared" si="16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4"/>
        <v>1</v>
      </c>
      <c r="AU104" s="973" t="b">
        <f t="shared" si="15"/>
        <v>1</v>
      </c>
      <c r="AV104" s="973" t="b">
        <f t="shared" si="15"/>
        <v>1</v>
      </c>
    </row>
    <row r="105" spans="1:48" ht="18.75" customHeight="1">
      <c r="A105" s="342" t="s">
        <v>343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6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4"/>
        <v>1</v>
      </c>
      <c r="AU105" s="973" t="b">
        <f t="shared" si="15"/>
        <v>1</v>
      </c>
      <c r="AV105" s="973" t="b">
        <f t="shared" si="15"/>
        <v>1</v>
      </c>
    </row>
    <row r="106" spans="1:48" s="66" customFormat="1" ht="20.25" customHeight="1">
      <c r="A106" s="818"/>
      <c r="B106" s="819" t="s">
        <v>365</v>
      </c>
      <c r="C106" s="820"/>
      <c r="D106" s="821"/>
      <c r="E106" s="821"/>
      <c r="F106" s="822"/>
      <c r="G106" s="823">
        <v>0.5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6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4"/>
        <v>1</v>
      </c>
      <c r="AU106" s="973" t="b">
        <f t="shared" si="15"/>
        <v>1</v>
      </c>
      <c r="AV106" s="973" t="b">
        <f t="shared" si="15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1185"/>
      <c r="P107" s="1186"/>
      <c r="Q107" s="28" t="s">
        <v>88</v>
      </c>
      <c r="R107" s="1219"/>
      <c r="S107" s="1220"/>
      <c r="T107" s="28"/>
      <c r="U107" s="242"/>
      <c r="AQ107" s="973" t="b">
        <f t="shared" si="16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4"/>
        <v>1</v>
      </c>
      <c r="AU107" s="973" t="b">
        <f t="shared" si="15"/>
        <v>1</v>
      </c>
      <c r="AV107" s="973" t="b">
        <f t="shared" si="15"/>
        <v>1</v>
      </c>
    </row>
    <row r="108" spans="1:48" s="66" customFormat="1" ht="18.75" customHeight="1" thickBot="1">
      <c r="A108" s="1329" t="s">
        <v>72</v>
      </c>
      <c r="B108" s="1330"/>
      <c r="C108" s="794"/>
      <c r="D108" s="90"/>
      <c r="E108" s="90"/>
      <c r="F108" s="795"/>
      <c r="G108" s="834">
        <f>G67+G66+G70+G73+G77+G80+G83+G86+G87+G91+G92+G95+G98+G101+G104+G107</f>
        <v>58.5</v>
      </c>
      <c r="H108" s="291">
        <f>H67+H66+H70+H73+H77+H80+H83+H86+H87+H91+H92+H95+H98+H101+H104+H107</f>
        <v>1755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1581</v>
      </c>
      <c r="N108" s="835" t="s">
        <v>91</v>
      </c>
      <c r="O108" s="1222"/>
      <c r="P108" s="1223"/>
      <c r="Q108" s="836" t="s">
        <v>423</v>
      </c>
      <c r="R108" s="1222" t="s">
        <v>220</v>
      </c>
      <c r="S108" s="1223"/>
      <c r="T108" s="836" t="s">
        <v>402</v>
      </c>
      <c r="U108" s="836" t="s">
        <v>380</v>
      </c>
      <c r="V108" s="66">
        <f>30*G108</f>
        <v>1755</v>
      </c>
      <c r="W108" s="66">
        <v>6</v>
      </c>
      <c r="AQ108" s="979">
        <f aca="true" t="shared" si="18" ref="AQ108:AV108">SUMIF(AQ64:AQ107,FALSE,$G64:$G107)</f>
        <v>4</v>
      </c>
      <c r="AR108" s="979">
        <f t="shared" si="18"/>
        <v>0</v>
      </c>
      <c r="AS108" s="979">
        <f t="shared" si="18"/>
        <v>19.5</v>
      </c>
      <c r="AT108" s="979">
        <f t="shared" si="18"/>
        <v>18.5</v>
      </c>
      <c r="AU108" s="979">
        <f t="shared" si="18"/>
        <v>13.5</v>
      </c>
      <c r="AV108" s="979">
        <f t="shared" si="18"/>
        <v>3</v>
      </c>
    </row>
    <row r="109" spans="1:48" s="66" customFormat="1" ht="19.5" thickBot="1">
      <c r="A109" s="1327" t="s">
        <v>369</v>
      </c>
      <c r="B109" s="1328"/>
      <c r="C109" s="837"/>
      <c r="D109" s="207"/>
      <c r="E109" s="207"/>
      <c r="F109" s="838"/>
      <c r="G109" s="839">
        <f>G65+G69+G72+G74+G76+G79+G82+G85+G89+G94+G100+G97+G103+G106</f>
        <v>20</v>
      </c>
      <c r="H109" s="840">
        <f>H65+H69+H72+H74+H76+H79+H82+H85+H89+H94+H100+H97+H103+H106</f>
        <v>525</v>
      </c>
      <c r="I109" s="715"/>
      <c r="J109" s="93"/>
      <c r="K109" s="93"/>
      <c r="L109" s="93"/>
      <c r="M109" s="263"/>
      <c r="N109" s="291"/>
      <c r="O109" s="1243"/>
      <c r="P109" s="1244"/>
      <c r="Q109" s="210"/>
      <c r="R109" s="1243"/>
      <c r="S109" s="1244"/>
      <c r="T109" s="211"/>
      <c r="U109" s="841"/>
      <c r="V109" s="66">
        <f>30*G109</f>
        <v>600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215" t="s">
        <v>26</v>
      </c>
      <c r="B110" s="1331"/>
      <c r="C110" s="794"/>
      <c r="D110" s="90"/>
      <c r="E110" s="90"/>
      <c r="F110" s="795"/>
      <c r="G110" s="796">
        <f>G108+G109</f>
        <v>78.5</v>
      </c>
      <c r="H110" s="842">
        <f>H108+H109</f>
        <v>2280</v>
      </c>
      <c r="I110" s="843"/>
      <c r="J110" s="843"/>
      <c r="K110" s="843"/>
      <c r="L110" s="843"/>
      <c r="M110" s="844"/>
      <c r="N110" s="835" t="s">
        <v>395</v>
      </c>
      <c r="O110" s="1248" t="s">
        <v>376</v>
      </c>
      <c r="P110" s="1249"/>
      <c r="Q110" s="836" t="s">
        <v>423</v>
      </c>
      <c r="R110" s="1222" t="s">
        <v>220</v>
      </c>
      <c r="S110" s="1223"/>
      <c r="T110" s="58" t="s">
        <v>403</v>
      </c>
      <c r="U110" s="836" t="s">
        <v>404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03" t="s">
        <v>296</v>
      </c>
      <c r="B111" s="1204"/>
      <c r="C111" s="1204"/>
      <c r="D111" s="1204"/>
      <c r="E111" s="1204"/>
      <c r="F111" s="1204"/>
      <c r="G111" s="1204"/>
      <c r="H111" s="1204"/>
      <c r="I111" s="1204"/>
      <c r="J111" s="1204"/>
      <c r="K111" s="1204"/>
      <c r="L111" s="1204"/>
      <c r="M111" s="1204"/>
      <c r="N111" s="1204"/>
      <c r="O111" s="1204"/>
      <c r="P111" s="1204"/>
      <c r="Q111" s="1204"/>
      <c r="R111" s="1204"/>
      <c r="S111" s="1204"/>
      <c r="T111" s="1204"/>
      <c r="U111" s="1204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371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356"/>
      <c r="P112" s="1357"/>
      <c r="Q112" s="852"/>
      <c r="R112" s="1252"/>
      <c r="S112" s="1253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372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358"/>
      <c r="P113" s="1359"/>
      <c r="Q113" s="564"/>
      <c r="R113" s="1232"/>
      <c r="S113" s="1233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41.25" customHeight="1">
      <c r="A114" s="256" t="s">
        <v>146</v>
      </c>
      <c r="B114" s="589" t="s">
        <v>373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314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54" t="s">
        <v>326</v>
      </c>
      <c r="J115" s="1360"/>
      <c r="K115" s="1360"/>
      <c r="L115" s="1360"/>
      <c r="M115" s="1360"/>
      <c r="N115" s="866"/>
      <c r="O115" s="1254"/>
      <c r="P115" s="1255"/>
      <c r="Q115" s="867"/>
      <c r="R115" s="1254"/>
      <c r="S115" s="1255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217" t="s">
        <v>297</v>
      </c>
      <c r="B116" s="1218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273"/>
      <c r="P116" s="1274"/>
      <c r="Q116" s="875"/>
      <c r="R116" s="1394"/>
      <c r="S116" s="1395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03" t="s">
        <v>344</v>
      </c>
      <c r="B120" s="1204"/>
      <c r="C120" s="1204"/>
      <c r="D120" s="1204"/>
      <c r="E120" s="1204"/>
      <c r="F120" s="1204"/>
      <c r="G120" s="1204"/>
      <c r="H120" s="1204"/>
      <c r="I120" s="1204"/>
      <c r="J120" s="1204"/>
      <c r="K120" s="1204"/>
      <c r="L120" s="1204"/>
      <c r="M120" s="1204"/>
      <c r="N120" s="1311"/>
      <c r="O120" s="1311"/>
      <c r="P120" s="1311"/>
      <c r="Q120" s="1311"/>
      <c r="R120" s="1311"/>
      <c r="S120" s="1311"/>
      <c r="T120" s="1311"/>
      <c r="U120" s="1311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299</v>
      </c>
      <c r="B121" s="880" t="s">
        <v>330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192" t="s">
        <v>375</v>
      </c>
      <c r="J121" s="1361"/>
      <c r="K121" s="1361"/>
      <c r="L121" s="1361"/>
      <c r="M121" s="1361"/>
      <c r="N121" s="885"/>
      <c r="O121" s="1275"/>
      <c r="P121" s="1275"/>
      <c r="Q121" s="886"/>
      <c r="R121" s="1275"/>
      <c r="S121" s="1275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372" t="s">
        <v>298</v>
      </c>
      <c r="B122" s="1373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194"/>
      <c r="P122" s="1194"/>
      <c r="Q122" s="40"/>
      <c r="R122" s="1221"/>
      <c r="S122" s="1221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332" t="s">
        <v>295</v>
      </c>
      <c r="B123" s="1333"/>
      <c r="C123" s="890"/>
      <c r="D123" s="216"/>
      <c r="E123" s="216"/>
      <c r="F123" s="215"/>
      <c r="G123" s="891">
        <f>G60+G110+G116+G122</f>
        <v>195</v>
      </c>
      <c r="H123" s="711">
        <f>H60+H110</f>
        <v>3915</v>
      </c>
      <c r="I123" s="892"/>
      <c r="J123" s="892"/>
      <c r="K123" s="892"/>
      <c r="L123" s="892"/>
      <c r="M123" s="711"/>
      <c r="N123" s="893"/>
      <c r="O123" s="1238"/>
      <c r="P123" s="1238"/>
      <c r="Q123" s="894"/>
      <c r="R123" s="1393"/>
      <c r="S123" s="1393"/>
      <c r="T123" s="566"/>
      <c r="U123" s="865"/>
      <c r="V123" s="66">
        <f>30*G123</f>
        <v>5850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352" t="s">
        <v>365</v>
      </c>
      <c r="B124" s="1353"/>
      <c r="C124" s="890"/>
      <c r="D124" s="216"/>
      <c r="E124" s="216"/>
      <c r="F124" s="215"/>
      <c r="G124" s="891">
        <f>G59+G109+G112+G113+G114</f>
        <v>60</v>
      </c>
      <c r="H124" s="711">
        <f>H59+H109</f>
        <v>900</v>
      </c>
      <c r="I124" s="892"/>
      <c r="J124" s="892"/>
      <c r="K124" s="892"/>
      <c r="L124" s="892"/>
      <c r="M124" s="711"/>
      <c r="N124" s="861"/>
      <c r="O124" s="1396"/>
      <c r="P124" s="1396"/>
      <c r="Q124" s="564"/>
      <c r="R124" s="1392"/>
      <c r="S124" s="1392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364" t="s">
        <v>79</v>
      </c>
      <c r="B125" s="1365"/>
      <c r="C125" s="895"/>
      <c r="D125" s="218"/>
      <c r="E125" s="218"/>
      <c r="F125" s="217"/>
      <c r="G125" s="896">
        <f>G58+G108+G122+G115</f>
        <v>135</v>
      </c>
      <c r="H125" s="897">
        <f>H58+H108</f>
        <v>3015</v>
      </c>
      <c r="I125" s="897">
        <f>I58+I108</f>
        <v>270</v>
      </c>
      <c r="J125" s="897"/>
      <c r="K125" s="897"/>
      <c r="L125" s="897"/>
      <c r="M125" s="897">
        <f>M58+M108</f>
        <v>2655</v>
      </c>
      <c r="N125" s="877"/>
      <c r="O125" s="1397"/>
      <c r="P125" s="1397"/>
      <c r="Q125" s="875"/>
      <c r="R125" s="1245"/>
      <c r="S125" s="1245"/>
      <c r="T125" s="878"/>
      <c r="U125" s="879"/>
      <c r="V125" s="66">
        <f>30*G125</f>
        <v>4050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324" t="s">
        <v>175</v>
      </c>
      <c r="B126" s="1325"/>
      <c r="C126" s="1325"/>
      <c r="D126" s="1325"/>
      <c r="E126" s="1325"/>
      <c r="F126" s="1325"/>
      <c r="G126" s="1325"/>
      <c r="H126" s="1325"/>
      <c r="I126" s="1325"/>
      <c r="J126" s="1325"/>
      <c r="K126" s="1325"/>
      <c r="L126" s="1325"/>
      <c r="M126" s="1325"/>
      <c r="N126" s="1326"/>
      <c r="O126" s="1326"/>
      <c r="P126" s="1326"/>
      <c r="Q126" s="1326"/>
      <c r="R126" s="1326"/>
      <c r="S126" s="1326"/>
      <c r="T126" s="1326"/>
      <c r="U126" s="1326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hidden="1" thickBot="1">
      <c r="A127" s="1320" t="s">
        <v>374</v>
      </c>
      <c r="B127" s="1321"/>
      <c r="C127" s="1321"/>
      <c r="D127" s="1321"/>
      <c r="E127" s="1321"/>
      <c r="F127" s="1321"/>
      <c r="G127" s="1321"/>
      <c r="H127" s="1321"/>
      <c r="I127" s="1321"/>
      <c r="J127" s="1321"/>
      <c r="K127" s="1321"/>
      <c r="L127" s="1321"/>
      <c r="M127" s="1321"/>
      <c r="N127" s="1321"/>
      <c r="O127" s="1321"/>
      <c r="P127" s="1321"/>
      <c r="Q127" s="1321"/>
      <c r="R127" s="1321"/>
      <c r="S127" s="1321"/>
      <c r="T127" s="1321"/>
      <c r="U127" s="1321"/>
      <c r="V127" s="19" t="e">
        <f>G110+G60+#REF!</f>
        <v>#REF!</v>
      </c>
      <c r="W127" s="20"/>
      <c r="X127" s="1319"/>
      <c r="Y127" s="1319"/>
      <c r="Z127" s="1319"/>
      <c r="AA127" s="1319"/>
      <c r="AB127" s="1319"/>
      <c r="AC127" s="1319"/>
      <c r="AD127" s="1319"/>
      <c r="AE127" s="1319"/>
      <c r="AF127" s="1319"/>
      <c r="AG127" s="1319"/>
      <c r="AQ127" s="977"/>
      <c r="AR127" s="977"/>
      <c r="AS127" s="977"/>
      <c r="AT127" s="977"/>
      <c r="AU127" s="977"/>
      <c r="AV127" s="977"/>
    </row>
    <row r="128" spans="1:48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246"/>
      <c r="P128" s="1247"/>
      <c r="Q128" s="377"/>
      <c r="R128" s="1246"/>
      <c r="S128" s="1247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228"/>
      <c r="P129" s="1229"/>
      <c r="Q129" s="371"/>
      <c r="R129" s="1228"/>
      <c r="S129" s="1229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228"/>
      <c r="P130" s="1229"/>
      <c r="Q130" s="371"/>
      <c r="R130" s="1228"/>
      <c r="S130" s="1229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hidden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228"/>
      <c r="P131" s="1229"/>
      <c r="Q131" s="387"/>
      <c r="R131" s="1228"/>
      <c r="S131" s="1229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hidden="1" thickBot="1">
      <c r="A132" s="1374"/>
      <c r="B132" s="1196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230"/>
      <c r="P132" s="1231"/>
      <c r="Q132" s="328"/>
      <c r="R132" s="1230"/>
      <c r="S132" s="1231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362" t="s">
        <v>277</v>
      </c>
      <c r="B133" s="1363"/>
      <c r="C133" s="1363"/>
      <c r="D133" s="1363"/>
      <c r="E133" s="1363"/>
      <c r="F133" s="1363"/>
      <c r="G133" s="1363"/>
      <c r="H133" s="1363"/>
      <c r="I133" s="1363"/>
      <c r="J133" s="1363"/>
      <c r="K133" s="1363"/>
      <c r="L133" s="1363"/>
      <c r="M133" s="1363"/>
      <c r="N133" s="1363"/>
      <c r="O133" s="1363"/>
      <c r="P133" s="1363"/>
      <c r="Q133" s="1363"/>
      <c r="R133" s="1363"/>
      <c r="S133" s="1363"/>
      <c r="T133" s="1363"/>
      <c r="U133" s="1389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375" t="s">
        <v>363</v>
      </c>
      <c r="B134" s="1376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236" t="s">
        <v>94</v>
      </c>
      <c r="P134" s="1237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398" t="s">
        <v>436</v>
      </c>
      <c r="B135" s="1399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162"/>
      <c r="P135" s="1163"/>
      <c r="Q135" s="533"/>
      <c r="R135" s="1250" t="s">
        <v>87</v>
      </c>
      <c r="S135" s="1251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3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215" t="s">
        <v>352</v>
      </c>
      <c r="B136" s="1216"/>
      <c r="C136" s="908"/>
      <c r="D136" s="90"/>
      <c r="E136" s="90"/>
      <c r="F136" s="909"/>
      <c r="G136" s="796">
        <f>G134+G135</f>
        <v>7</v>
      </c>
      <c r="H136" s="834">
        <f>H134+H135</f>
        <v>210</v>
      </c>
      <c r="I136" s="92">
        <f>I134+I135</f>
        <v>12</v>
      </c>
      <c r="J136" s="92"/>
      <c r="K136" s="92"/>
      <c r="L136" s="92"/>
      <c r="M136" s="910">
        <f>M134+M135</f>
        <v>198</v>
      </c>
      <c r="N136" s="58"/>
      <c r="O136" s="1195" t="s">
        <v>94</v>
      </c>
      <c r="P136" s="1196"/>
      <c r="Q136" s="911"/>
      <c r="R136" s="1390" t="s">
        <v>87</v>
      </c>
      <c r="S136" s="1391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301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9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0" ref="M137:M148">H137-I137</f>
        <v>112</v>
      </c>
      <c r="N137" s="917"/>
      <c r="O137" s="1219" t="s">
        <v>94</v>
      </c>
      <c r="P137" s="1220"/>
      <c r="Q137" s="918"/>
      <c r="R137" s="1226"/>
      <c r="S137" s="1227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302</v>
      </c>
      <c r="B138" s="626" t="s">
        <v>413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219" t="s">
        <v>94</v>
      </c>
      <c r="P138" s="1220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303</v>
      </c>
      <c r="B139" s="626" t="s">
        <v>331</v>
      </c>
      <c r="C139" s="912"/>
      <c r="D139" s="130">
        <v>2</v>
      </c>
      <c r="E139" s="130"/>
      <c r="F139" s="913"/>
      <c r="G139" s="914">
        <v>4</v>
      </c>
      <c r="H139" s="906">
        <f t="shared" si="19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0"/>
        <v>112</v>
      </c>
      <c r="N139" s="917"/>
      <c r="O139" s="1219" t="s">
        <v>94</v>
      </c>
      <c r="P139" s="1220"/>
      <c r="Q139" s="918"/>
      <c r="R139" s="1226"/>
      <c r="S139" s="1227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SUMIF($V$23:$V$203,1,$G$23:$G$203)</f>
        <v>40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348</v>
      </c>
      <c r="C140" s="912"/>
      <c r="D140" s="130">
        <v>2</v>
      </c>
      <c r="E140" s="130"/>
      <c r="F140" s="913"/>
      <c r="G140" s="914">
        <v>4</v>
      </c>
      <c r="H140" s="906">
        <f t="shared" si="19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0"/>
        <v>112</v>
      </c>
      <c r="N140" s="917"/>
      <c r="O140" s="1219" t="s">
        <v>94</v>
      </c>
      <c r="P140" s="1220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304</v>
      </c>
      <c r="B141" s="630" t="s">
        <v>349</v>
      </c>
      <c r="C141" s="905"/>
      <c r="D141" s="152">
        <v>4</v>
      </c>
      <c r="E141" s="63"/>
      <c r="F141" s="628"/>
      <c r="G141" s="768">
        <v>3</v>
      </c>
      <c r="H141" s="923">
        <f t="shared" si="19"/>
        <v>90</v>
      </c>
      <c r="I141" s="95">
        <v>4</v>
      </c>
      <c r="J141" s="40" t="s">
        <v>87</v>
      </c>
      <c r="K141" s="40"/>
      <c r="L141" s="40"/>
      <c r="M141" s="276">
        <f t="shared" si="20"/>
        <v>86</v>
      </c>
      <c r="N141" s="706"/>
      <c r="O141" s="1162"/>
      <c r="P141" s="1163"/>
      <c r="Q141" s="533"/>
      <c r="R141" s="1172" t="s">
        <v>87</v>
      </c>
      <c r="S141" s="1173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305</v>
      </c>
      <c r="B142" s="630" t="s">
        <v>409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162"/>
      <c r="P142" s="1163"/>
      <c r="Q142" s="533"/>
      <c r="R142" s="1172" t="s">
        <v>87</v>
      </c>
      <c r="S142" s="1173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306</v>
      </c>
      <c r="B143" s="631" t="s">
        <v>350</v>
      </c>
      <c r="C143" s="905"/>
      <c r="D143" s="152">
        <v>4</v>
      </c>
      <c r="E143" s="63"/>
      <c r="F143" s="628"/>
      <c r="G143" s="768">
        <v>3</v>
      </c>
      <c r="H143" s="923">
        <f t="shared" si="19"/>
        <v>90</v>
      </c>
      <c r="I143" s="95">
        <v>4</v>
      </c>
      <c r="J143" s="40" t="s">
        <v>87</v>
      </c>
      <c r="K143" s="40"/>
      <c r="L143" s="40"/>
      <c r="M143" s="276">
        <f t="shared" si="20"/>
        <v>86</v>
      </c>
      <c r="N143" s="706"/>
      <c r="O143" s="1162"/>
      <c r="P143" s="1163"/>
      <c r="Q143" s="533"/>
      <c r="R143" s="1172" t="s">
        <v>87</v>
      </c>
      <c r="S143" s="1173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307</v>
      </c>
      <c r="B144" s="631" t="s">
        <v>398</v>
      </c>
      <c r="C144" s="905"/>
      <c r="D144" s="152">
        <v>4</v>
      </c>
      <c r="E144" s="63"/>
      <c r="F144" s="628"/>
      <c r="G144" s="768">
        <v>3</v>
      </c>
      <c r="H144" s="923">
        <f t="shared" si="19"/>
        <v>90</v>
      </c>
      <c r="I144" s="95">
        <v>4</v>
      </c>
      <c r="J144" s="40" t="s">
        <v>87</v>
      </c>
      <c r="K144" s="40"/>
      <c r="L144" s="40"/>
      <c r="M144" s="276">
        <f t="shared" si="20"/>
        <v>86</v>
      </c>
      <c r="N144" s="706"/>
      <c r="O144" s="1162"/>
      <c r="P144" s="1163"/>
      <c r="Q144" s="533"/>
      <c r="R144" s="1172" t="s">
        <v>87</v>
      </c>
      <c r="S144" s="1173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308</v>
      </c>
      <c r="B145" s="631" t="s">
        <v>399</v>
      </c>
      <c r="C145" s="924"/>
      <c r="D145" s="636">
        <v>4</v>
      </c>
      <c r="E145" s="772"/>
      <c r="F145" s="773"/>
      <c r="G145" s="925">
        <v>3</v>
      </c>
      <c r="H145" s="900">
        <f t="shared" si="19"/>
        <v>90</v>
      </c>
      <c r="I145" s="774">
        <v>4</v>
      </c>
      <c r="J145" s="775" t="s">
        <v>87</v>
      </c>
      <c r="K145" s="775"/>
      <c r="L145" s="775"/>
      <c r="M145" s="901">
        <f t="shared" si="20"/>
        <v>86</v>
      </c>
      <c r="N145" s="926"/>
      <c r="O145" s="1241"/>
      <c r="P145" s="1242"/>
      <c r="Q145" s="927"/>
      <c r="R145" s="1172" t="s">
        <v>87</v>
      </c>
      <c r="S145" s="1173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410</v>
      </c>
      <c r="B146" s="631" t="s">
        <v>351</v>
      </c>
      <c r="C146" s="924"/>
      <c r="D146" s="636">
        <v>4</v>
      </c>
      <c r="E146" s="63"/>
      <c r="F146" s="628"/>
      <c r="G146" s="642">
        <v>3</v>
      </c>
      <c r="H146" s="923">
        <f t="shared" si="19"/>
        <v>90</v>
      </c>
      <c r="I146" s="95">
        <v>4</v>
      </c>
      <c r="J146" s="40" t="s">
        <v>87</v>
      </c>
      <c r="K146" s="40"/>
      <c r="L146" s="40"/>
      <c r="M146" s="276">
        <f t="shared" si="20"/>
        <v>86</v>
      </c>
      <c r="N146" s="706"/>
      <c r="O146" s="1185"/>
      <c r="P146" s="1186"/>
      <c r="Q146" s="28"/>
      <c r="R146" s="1172" t="s">
        <v>87</v>
      </c>
      <c r="S146" s="1173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414</v>
      </c>
      <c r="B147" s="632" t="s">
        <v>347</v>
      </c>
      <c r="C147" s="905"/>
      <c r="D147" s="152">
        <v>4</v>
      </c>
      <c r="E147" s="63"/>
      <c r="F147" s="628"/>
      <c r="G147" s="768">
        <v>3</v>
      </c>
      <c r="H147" s="923">
        <f t="shared" si="19"/>
        <v>90</v>
      </c>
      <c r="I147" s="95">
        <v>4</v>
      </c>
      <c r="J147" s="40" t="s">
        <v>87</v>
      </c>
      <c r="K147" s="40"/>
      <c r="L147" s="40"/>
      <c r="M147" s="276">
        <f t="shared" si="20"/>
        <v>86</v>
      </c>
      <c r="N147" s="706"/>
      <c r="O147" s="1162"/>
      <c r="P147" s="1163"/>
      <c r="Q147" s="533"/>
      <c r="R147" s="1172" t="s">
        <v>87</v>
      </c>
      <c r="S147" s="1173"/>
      <c r="T147" s="32"/>
      <c r="U147" s="251"/>
      <c r="V147" s="66">
        <v>3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348</v>
      </c>
      <c r="C148" s="929"/>
      <c r="D148" s="930">
        <v>4</v>
      </c>
      <c r="E148" s="130"/>
      <c r="F148" s="913"/>
      <c r="G148" s="931">
        <v>3</v>
      </c>
      <c r="H148" s="602">
        <f t="shared" si="19"/>
        <v>90</v>
      </c>
      <c r="I148" s="932">
        <v>4</v>
      </c>
      <c r="J148" s="933" t="s">
        <v>87</v>
      </c>
      <c r="K148" s="933"/>
      <c r="L148" s="933"/>
      <c r="M148" s="934">
        <f t="shared" si="20"/>
        <v>86</v>
      </c>
      <c r="N148" s="935"/>
      <c r="O148" s="1234"/>
      <c r="P148" s="1235"/>
      <c r="Q148" s="936"/>
      <c r="R148" s="1172" t="s">
        <v>87</v>
      </c>
      <c r="S148" s="1173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362" t="s">
        <v>278</v>
      </c>
      <c r="B149" s="1363"/>
      <c r="C149" s="1363"/>
      <c r="D149" s="1363"/>
      <c r="E149" s="1363"/>
      <c r="F149" s="1363"/>
      <c r="G149" s="1363"/>
      <c r="H149" s="1363"/>
      <c r="I149" s="1363"/>
      <c r="J149" s="1363"/>
      <c r="K149" s="1363"/>
      <c r="L149" s="1363"/>
      <c r="M149" s="1363"/>
      <c r="N149" s="1363"/>
      <c r="O149" s="1363"/>
      <c r="P149" s="1363"/>
      <c r="Q149" s="1363"/>
      <c r="R149" s="1363"/>
      <c r="S149" s="1363"/>
      <c r="T149" s="1363"/>
      <c r="U149" s="1389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205" t="s">
        <v>353</v>
      </c>
      <c r="B150" s="1206"/>
      <c r="C150" s="635"/>
      <c r="D150" s="636">
        <v>2</v>
      </c>
      <c r="E150" s="636"/>
      <c r="F150" s="637"/>
      <c r="G150" s="1002">
        <v>6</v>
      </c>
      <c r="H150" s="639">
        <f>G150*30</f>
        <v>180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172</v>
      </c>
      <c r="N150" s="250"/>
      <c r="O150" s="1164" t="s">
        <v>94</v>
      </c>
      <c r="P150" s="1165"/>
      <c r="Q150" s="28"/>
      <c r="R150" s="1164"/>
      <c r="S150" s="1165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6</v>
      </c>
      <c r="AS150" s="984">
        <v>12.5</v>
      </c>
      <c r="AT150" s="984">
        <v>6.5</v>
      </c>
      <c r="AU150" s="984">
        <v>6</v>
      </c>
      <c r="AV150" s="984">
        <v>7</v>
      </c>
    </row>
    <row r="151" spans="1:48" s="22" customFormat="1" ht="21.75" customHeight="1">
      <c r="A151" s="1377" t="s">
        <v>440</v>
      </c>
      <c r="B151" s="1378"/>
      <c r="C151" s="640"/>
      <c r="D151" s="127" t="s">
        <v>441</v>
      </c>
      <c r="E151" s="127"/>
      <c r="F151" s="641"/>
      <c r="G151" s="1003">
        <v>12.5</v>
      </c>
      <c r="H151" s="591">
        <f>G151*30</f>
        <v>375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367</v>
      </c>
      <c r="N151" s="250"/>
      <c r="O151" s="1164"/>
      <c r="P151" s="1165"/>
      <c r="Q151" s="28" t="s">
        <v>380</v>
      </c>
      <c r="R151" s="1164"/>
      <c r="S151" s="1165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377" t="s">
        <v>355</v>
      </c>
      <c r="B152" s="1378"/>
      <c r="C152" s="643"/>
      <c r="D152" s="152">
        <v>4</v>
      </c>
      <c r="E152" s="152"/>
      <c r="F152" s="621"/>
      <c r="G152" s="642">
        <v>6.5</v>
      </c>
      <c r="H152" s="591">
        <f>G152*30</f>
        <v>195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187</v>
      </c>
      <c r="N152" s="250"/>
      <c r="O152" s="1164"/>
      <c r="P152" s="1165"/>
      <c r="Q152" s="28"/>
      <c r="R152" s="1164" t="s">
        <v>94</v>
      </c>
      <c r="S152" s="1165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207" t="s">
        <v>362</v>
      </c>
      <c r="B153" s="1208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199"/>
      <c r="P153" s="1200"/>
      <c r="Q153" s="41"/>
      <c r="R153" s="1199"/>
      <c r="S153" s="1200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207" t="s">
        <v>444</v>
      </c>
      <c r="B154" s="1208"/>
      <c r="C154" s="640"/>
      <c r="D154" s="127">
        <v>6</v>
      </c>
      <c r="E154" s="127"/>
      <c r="F154" s="641"/>
      <c r="G154" s="642">
        <v>7</v>
      </c>
      <c r="H154" s="644">
        <f>G154*30</f>
        <v>210</v>
      </c>
      <c r="I154" s="30">
        <v>8</v>
      </c>
      <c r="J154" s="40" t="s">
        <v>242</v>
      </c>
      <c r="K154" s="40"/>
      <c r="L154" s="40" t="s">
        <v>89</v>
      </c>
      <c r="M154" s="243">
        <f>H154-I154</f>
        <v>202</v>
      </c>
      <c r="N154" s="289"/>
      <c r="O154" s="1199"/>
      <c r="P154" s="1200"/>
      <c r="Q154" s="41"/>
      <c r="R154" s="1199"/>
      <c r="S154" s="1200"/>
      <c r="T154" s="41"/>
      <c r="U154" s="41" t="s">
        <v>94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 thickBot="1">
      <c r="A155" s="1215" t="s">
        <v>352</v>
      </c>
      <c r="B155" s="1216"/>
      <c r="C155" s="645"/>
      <c r="D155" s="623"/>
      <c r="E155" s="623"/>
      <c r="F155" s="646"/>
      <c r="G155" s="647">
        <f>G152+G153+G150+G151+G154</f>
        <v>38</v>
      </c>
      <c r="H155" s="645">
        <f>H152+H153+H150+H151</f>
        <v>930</v>
      </c>
      <c r="I155" s="645">
        <f>I152+I153+I150+I151</f>
        <v>32</v>
      </c>
      <c r="J155" s="645"/>
      <c r="K155" s="645">
        <f>K152+K153+K150+K151</f>
        <v>0</v>
      </c>
      <c r="L155" s="645"/>
      <c r="M155" s="660">
        <f>M152+M153+M150+M151</f>
        <v>898</v>
      </c>
      <c r="N155" s="622">
        <f>N152+N153+N150+N151</f>
        <v>0</v>
      </c>
      <c r="O155" s="1195" t="s">
        <v>94</v>
      </c>
      <c r="P155" s="1196"/>
      <c r="Q155" s="533" t="s">
        <v>380</v>
      </c>
      <c r="R155" s="1239" t="s">
        <v>94</v>
      </c>
      <c r="S155" s="1240"/>
      <c r="T155" s="645" t="s">
        <v>94</v>
      </c>
      <c r="U155" s="645" t="s">
        <v>94</v>
      </c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7" spans="1:48" s="22" customFormat="1" ht="21.75" customHeight="1">
      <c r="A157" s="650" t="s">
        <v>165</v>
      </c>
      <c r="B157" s="590" t="s">
        <v>415</v>
      </c>
      <c r="C157" s="643"/>
      <c r="D157" s="562">
        <v>2</v>
      </c>
      <c r="E157" s="562"/>
      <c r="F157" s="651"/>
      <c r="G157" s="988">
        <v>6</v>
      </c>
      <c r="H157" s="649">
        <f>G157*30</f>
        <v>180</v>
      </c>
      <c r="I157" s="30">
        <v>8</v>
      </c>
      <c r="J157" s="40" t="s">
        <v>242</v>
      </c>
      <c r="K157" s="40"/>
      <c r="L157" s="40" t="s">
        <v>89</v>
      </c>
      <c r="M157" s="243">
        <f>H157-I157</f>
        <v>172</v>
      </c>
      <c r="N157" s="250"/>
      <c r="O157" s="1164" t="s">
        <v>94</v>
      </c>
      <c r="P157" s="1165"/>
      <c r="Q157" s="333"/>
      <c r="R157" s="743"/>
      <c r="S157" s="744"/>
      <c r="T157" s="333"/>
      <c r="U157" s="334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166</v>
      </c>
      <c r="B158" s="589" t="s">
        <v>357</v>
      </c>
      <c r="C158" s="649"/>
      <c r="D158" s="562">
        <v>2</v>
      </c>
      <c r="E158" s="562"/>
      <c r="F158" s="651"/>
      <c r="G158" s="988">
        <v>6</v>
      </c>
      <c r="H158" s="649">
        <f>G158*30</f>
        <v>180</v>
      </c>
      <c r="I158" s="30">
        <v>8</v>
      </c>
      <c r="J158" s="40" t="s">
        <v>242</v>
      </c>
      <c r="K158" s="40"/>
      <c r="L158" s="40" t="s">
        <v>89</v>
      </c>
      <c r="M158" s="243">
        <f>H158-I158</f>
        <v>172</v>
      </c>
      <c r="N158" s="250"/>
      <c r="O158" s="1164" t="s">
        <v>94</v>
      </c>
      <c r="P158" s="1165"/>
      <c r="Q158" s="28"/>
      <c r="R158" s="1164"/>
      <c r="S158" s="1165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 t="s">
        <v>310</v>
      </c>
      <c r="B159" s="937" t="s">
        <v>311</v>
      </c>
      <c r="C159" s="643"/>
      <c r="D159" s="152">
        <v>2</v>
      </c>
      <c r="E159" s="152"/>
      <c r="F159" s="621"/>
      <c r="G159" s="988">
        <v>6</v>
      </c>
      <c r="H159" s="591">
        <f>G159*30</f>
        <v>180</v>
      </c>
      <c r="I159" s="30">
        <v>8</v>
      </c>
      <c r="J159" s="40" t="s">
        <v>242</v>
      </c>
      <c r="K159" s="40"/>
      <c r="L159" s="40" t="s">
        <v>89</v>
      </c>
      <c r="M159" s="243">
        <f>H159-I159</f>
        <v>172</v>
      </c>
      <c r="N159" s="250"/>
      <c r="O159" s="1164" t="s">
        <v>94</v>
      </c>
      <c r="P159" s="1165"/>
      <c r="Q159" s="28"/>
      <c r="R159" s="1164"/>
      <c r="S159" s="1165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/>
      <c r="B160" s="938" t="s">
        <v>348</v>
      </c>
      <c r="C160" s="643"/>
      <c r="D160" s="152"/>
      <c r="E160" s="152"/>
      <c r="F160" s="621"/>
      <c r="G160" s="1003">
        <v>6</v>
      </c>
      <c r="H160" s="591"/>
      <c r="I160" s="30"/>
      <c r="J160" s="40"/>
      <c r="K160" s="40"/>
      <c r="L160" s="40"/>
      <c r="M160" s="243"/>
      <c r="N160" s="250"/>
      <c r="O160" s="1164"/>
      <c r="P160" s="1165"/>
      <c r="Q160" s="28"/>
      <c r="R160" s="1164"/>
      <c r="S160" s="1165"/>
      <c r="T160" s="28"/>
      <c r="U160" s="242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 t="s">
        <v>315</v>
      </c>
      <c r="B161" s="590" t="s">
        <v>358</v>
      </c>
      <c r="C161" s="649"/>
      <c r="D161" s="562">
        <v>3</v>
      </c>
      <c r="E161" s="562"/>
      <c r="F161" s="651"/>
      <c r="G161" s="988">
        <v>6.5</v>
      </c>
      <c r="H161" s="591">
        <f>G161*30</f>
        <v>195</v>
      </c>
      <c r="I161" s="30">
        <v>8</v>
      </c>
      <c r="J161" s="40" t="s">
        <v>91</v>
      </c>
      <c r="K161" s="40"/>
      <c r="L161" s="40" t="s">
        <v>210</v>
      </c>
      <c r="M161" s="243">
        <f>H161-I161</f>
        <v>187</v>
      </c>
      <c r="N161" s="250"/>
      <c r="O161" s="1185"/>
      <c r="P161" s="1186"/>
      <c r="Q161" s="333" t="s">
        <v>294</v>
      </c>
      <c r="R161" s="1219"/>
      <c r="S161" s="1220"/>
      <c r="T161" s="28"/>
      <c r="U161" s="242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316</v>
      </c>
      <c r="B162" s="590" t="s">
        <v>416</v>
      </c>
      <c r="C162" s="643"/>
      <c r="D162" s="152">
        <v>3</v>
      </c>
      <c r="E162" s="152"/>
      <c r="F162" s="621"/>
      <c r="G162" s="988">
        <v>6.5</v>
      </c>
      <c r="H162" s="591">
        <f>G162*30</f>
        <v>195</v>
      </c>
      <c r="I162" s="30">
        <v>8</v>
      </c>
      <c r="J162" s="40" t="s">
        <v>91</v>
      </c>
      <c r="K162" s="40"/>
      <c r="L162" s="40" t="s">
        <v>210</v>
      </c>
      <c r="M162" s="243">
        <f>H162-I162</f>
        <v>187</v>
      </c>
      <c r="N162" s="250"/>
      <c r="O162" s="1185"/>
      <c r="P162" s="1186"/>
      <c r="Q162" s="333" t="s">
        <v>294</v>
      </c>
      <c r="R162" s="1219"/>
      <c r="S162" s="1220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438</v>
      </c>
      <c r="B163" s="626" t="s">
        <v>64</v>
      </c>
      <c r="C163" s="643"/>
      <c r="D163" s="152">
        <v>3</v>
      </c>
      <c r="E163" s="152"/>
      <c r="F163" s="621"/>
      <c r="G163" s="988">
        <v>6.5</v>
      </c>
      <c r="H163" s="591">
        <f>G163*30</f>
        <v>195</v>
      </c>
      <c r="I163" s="30">
        <v>8</v>
      </c>
      <c r="J163" s="40" t="s">
        <v>91</v>
      </c>
      <c r="K163" s="40"/>
      <c r="L163" s="40" t="s">
        <v>210</v>
      </c>
      <c r="M163" s="243">
        <f>H163-I163</f>
        <v>187</v>
      </c>
      <c r="N163" s="250"/>
      <c r="O163" s="1185"/>
      <c r="P163" s="1186"/>
      <c r="Q163" s="333" t="s">
        <v>294</v>
      </c>
      <c r="R163" s="961"/>
      <c r="S163" s="962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348</v>
      </c>
      <c r="C164" s="654"/>
      <c r="D164" s="655"/>
      <c r="E164" s="655"/>
      <c r="F164" s="656"/>
      <c r="G164" s="988">
        <v>6.5</v>
      </c>
      <c r="H164" s="591"/>
      <c r="I164" s="30"/>
      <c r="J164" s="40"/>
      <c r="K164" s="40"/>
      <c r="L164" s="40"/>
      <c r="M164" s="243"/>
      <c r="N164" s="250"/>
      <c r="O164" s="1185"/>
      <c r="P164" s="1186"/>
      <c r="Q164" s="333"/>
      <c r="R164" s="1219"/>
      <c r="S164" s="1220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317</v>
      </c>
      <c r="B165" s="590" t="s">
        <v>309</v>
      </c>
      <c r="C165" s="643"/>
      <c r="D165" s="127">
        <v>3</v>
      </c>
      <c r="E165" s="127"/>
      <c r="F165" s="641"/>
      <c r="G165" s="1003">
        <v>6</v>
      </c>
      <c r="H165" s="591">
        <f>G165*30</f>
        <v>180</v>
      </c>
      <c r="I165" s="30">
        <v>8</v>
      </c>
      <c r="J165" s="40" t="s">
        <v>91</v>
      </c>
      <c r="K165" s="40"/>
      <c r="L165" s="40" t="s">
        <v>210</v>
      </c>
      <c r="M165" s="243">
        <f>H165-I165</f>
        <v>172</v>
      </c>
      <c r="N165" s="335"/>
      <c r="O165" s="1241"/>
      <c r="P165" s="1242"/>
      <c r="Q165" s="333" t="s">
        <v>294</v>
      </c>
      <c r="R165" s="1224"/>
      <c r="S165" s="1225"/>
      <c r="T165" s="814"/>
      <c r="U165" s="815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318</v>
      </c>
      <c r="B166" s="657" t="s">
        <v>360</v>
      </c>
      <c r="C166" s="643"/>
      <c r="D166" s="127">
        <v>3</v>
      </c>
      <c r="E166" s="127"/>
      <c r="F166" s="641"/>
      <c r="G166" s="1003">
        <v>6</v>
      </c>
      <c r="H166" s="591">
        <f>G166*30</f>
        <v>180</v>
      </c>
      <c r="I166" s="30">
        <v>8</v>
      </c>
      <c r="J166" s="40" t="s">
        <v>91</v>
      </c>
      <c r="K166" s="40"/>
      <c r="L166" s="40" t="s">
        <v>210</v>
      </c>
      <c r="M166" s="243">
        <f>H166-I166</f>
        <v>172</v>
      </c>
      <c r="N166" s="335"/>
      <c r="O166" s="1241"/>
      <c r="P166" s="1242"/>
      <c r="Q166" s="333" t="s">
        <v>294</v>
      </c>
      <c r="R166" s="743"/>
      <c r="S166" s="744"/>
      <c r="T166" s="814"/>
      <c r="U166" s="815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21" ht="18.75">
      <c r="A167" s="650" t="s">
        <v>319</v>
      </c>
      <c r="B167" s="587" t="s">
        <v>439</v>
      </c>
      <c r="C167" s="643"/>
      <c r="D167" s="127">
        <v>3</v>
      </c>
      <c r="E167" s="127"/>
      <c r="F167" s="641"/>
      <c r="G167" s="1003">
        <v>6</v>
      </c>
      <c r="H167" s="591">
        <f>G167*30</f>
        <v>180</v>
      </c>
      <c r="I167" s="30">
        <v>8</v>
      </c>
      <c r="J167" s="40" t="s">
        <v>91</v>
      </c>
      <c r="K167" s="40"/>
      <c r="L167" s="40" t="s">
        <v>210</v>
      </c>
      <c r="M167" s="243">
        <f>H167-I167</f>
        <v>172</v>
      </c>
      <c r="N167" s="335"/>
      <c r="O167" s="1241"/>
      <c r="P167" s="1242"/>
      <c r="Q167" s="333" t="s">
        <v>294</v>
      </c>
      <c r="R167" s="743"/>
      <c r="S167" s="744"/>
      <c r="T167" s="814"/>
      <c r="U167" s="815"/>
    </row>
    <row r="168" spans="1:48" s="22" customFormat="1" ht="21.75" customHeight="1">
      <c r="A168" s="650"/>
      <c r="B168" s="653" t="s">
        <v>348</v>
      </c>
      <c r="C168" s="654"/>
      <c r="D168" s="655"/>
      <c r="E168" s="655"/>
      <c r="F168" s="656"/>
      <c r="G168" s="988">
        <v>6</v>
      </c>
      <c r="H168" s="591"/>
      <c r="I168" s="30"/>
      <c r="J168" s="40"/>
      <c r="K168" s="40"/>
      <c r="L168" s="40"/>
      <c r="M168" s="243"/>
      <c r="N168" s="250"/>
      <c r="O168" s="1185"/>
      <c r="P168" s="1186"/>
      <c r="Q168" s="333"/>
      <c r="R168" s="1219"/>
      <c r="S168" s="1220"/>
      <c r="T168" s="28"/>
      <c r="U168" s="242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 t="s">
        <v>316</v>
      </c>
      <c r="B169" s="590" t="s">
        <v>359</v>
      </c>
      <c r="C169" s="649"/>
      <c r="D169" s="152">
        <v>4</v>
      </c>
      <c r="E169" s="127"/>
      <c r="F169" s="641"/>
      <c r="G169" s="1003">
        <v>6.5</v>
      </c>
      <c r="H169" s="591">
        <f>G169*30</f>
        <v>195</v>
      </c>
      <c r="I169" s="30">
        <v>8</v>
      </c>
      <c r="J169" s="40" t="s">
        <v>242</v>
      </c>
      <c r="K169" s="40"/>
      <c r="L169" s="40" t="s">
        <v>89</v>
      </c>
      <c r="M169" s="243">
        <f>H169-I169</f>
        <v>187</v>
      </c>
      <c r="N169" s="250"/>
      <c r="O169" s="1185"/>
      <c r="P169" s="1186"/>
      <c r="Q169" s="28"/>
      <c r="R169" s="1164" t="s">
        <v>94</v>
      </c>
      <c r="S169" s="1165"/>
      <c r="T169" s="28"/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315</v>
      </c>
      <c r="B170" s="590" t="s">
        <v>313</v>
      </c>
      <c r="C170" s="643"/>
      <c r="D170" s="152">
        <v>4</v>
      </c>
      <c r="E170" s="152"/>
      <c r="F170" s="621"/>
      <c r="G170" s="1003">
        <v>6.5</v>
      </c>
      <c r="H170" s="591">
        <f>G170*30</f>
        <v>195</v>
      </c>
      <c r="I170" s="30">
        <v>8</v>
      </c>
      <c r="J170" s="40" t="s">
        <v>242</v>
      </c>
      <c r="K170" s="40"/>
      <c r="L170" s="40" t="s">
        <v>89</v>
      </c>
      <c r="M170" s="243">
        <f>H170-I170</f>
        <v>187</v>
      </c>
      <c r="N170" s="250"/>
      <c r="O170" s="1185"/>
      <c r="P170" s="1186"/>
      <c r="Q170" s="28"/>
      <c r="R170" s="1164" t="s">
        <v>94</v>
      </c>
      <c r="S170" s="1165"/>
      <c r="T170" s="28"/>
      <c r="U170" s="75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21.75" customHeight="1">
      <c r="A171" s="648" t="s">
        <v>164</v>
      </c>
      <c r="B171" s="590" t="s">
        <v>199</v>
      </c>
      <c r="C171" s="643"/>
      <c r="D171" s="152">
        <v>4</v>
      </c>
      <c r="E171" s="152"/>
      <c r="F171" s="621"/>
      <c r="G171" s="1003">
        <v>6.5</v>
      </c>
      <c r="H171" s="591">
        <f>G171*30</f>
        <v>195</v>
      </c>
      <c r="I171" s="30">
        <v>8</v>
      </c>
      <c r="J171" s="40" t="s">
        <v>242</v>
      </c>
      <c r="K171" s="40"/>
      <c r="L171" s="40" t="s">
        <v>89</v>
      </c>
      <c r="M171" s="243">
        <f>H171-I171</f>
        <v>187</v>
      </c>
      <c r="N171" s="250"/>
      <c r="O171" s="1185"/>
      <c r="P171" s="1186"/>
      <c r="Q171" s="28"/>
      <c r="R171" s="1164" t="s">
        <v>94</v>
      </c>
      <c r="S171" s="1165"/>
      <c r="T171" s="333"/>
      <c r="U171" s="334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21" ht="18.75">
      <c r="A172" s="1004"/>
      <c r="B172" s="1005" t="s">
        <v>348</v>
      </c>
      <c r="C172" s="1006"/>
      <c r="D172" s="1007"/>
      <c r="E172" s="1007"/>
      <c r="F172" s="1006"/>
      <c r="G172" s="1003">
        <v>6.5</v>
      </c>
      <c r="H172" s="967"/>
      <c r="I172" s="967"/>
      <c r="J172" s="967"/>
      <c r="K172" s="967"/>
      <c r="L172" s="967"/>
      <c r="M172" s="967"/>
      <c r="N172" s="1008"/>
      <c r="O172" s="1008"/>
      <c r="P172" s="1009"/>
      <c r="Q172" s="1009"/>
      <c r="R172" s="1009"/>
      <c r="S172" s="967"/>
      <c r="T172" s="967"/>
      <c r="U172" s="967"/>
    </row>
    <row r="173" spans="1:48" s="22" customFormat="1" ht="21.75" customHeight="1">
      <c r="A173" s="650" t="s">
        <v>319</v>
      </c>
      <c r="B173" s="657" t="s">
        <v>312</v>
      </c>
      <c r="C173" s="635"/>
      <c r="D173" s="636">
        <v>5</v>
      </c>
      <c r="E173" s="636"/>
      <c r="F173" s="637"/>
      <c r="G173" s="638">
        <v>6</v>
      </c>
      <c r="H173" s="639">
        <f aca="true" t="shared" si="21" ref="H173:H179">G173*30</f>
        <v>180</v>
      </c>
      <c r="I173" s="30">
        <v>8</v>
      </c>
      <c r="J173" s="28" t="s">
        <v>94</v>
      </c>
      <c r="K173" s="28"/>
      <c r="L173" s="28"/>
      <c r="M173" s="243">
        <f>H173-I173</f>
        <v>172</v>
      </c>
      <c r="N173" s="250"/>
      <c r="O173" s="1185"/>
      <c r="P173" s="1186"/>
      <c r="Q173" s="28"/>
      <c r="R173" s="1164"/>
      <c r="S173" s="1165"/>
      <c r="T173" s="35" t="s">
        <v>94</v>
      </c>
      <c r="U173" s="939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>
      <c r="A174" s="650"/>
      <c r="B174" s="587" t="s">
        <v>356</v>
      </c>
      <c r="C174" s="643"/>
      <c r="D174" s="636">
        <v>5</v>
      </c>
      <c r="E174" s="636"/>
      <c r="F174" s="637"/>
      <c r="G174" s="638">
        <v>6</v>
      </c>
      <c r="H174" s="639">
        <f t="shared" si="21"/>
        <v>180</v>
      </c>
      <c r="I174" s="30">
        <v>8</v>
      </c>
      <c r="J174" s="28" t="s">
        <v>94</v>
      </c>
      <c r="K174" s="28"/>
      <c r="L174" s="28"/>
      <c r="M174" s="243">
        <f>H174-I174</f>
        <v>172</v>
      </c>
      <c r="N174" s="250"/>
      <c r="O174" s="1185"/>
      <c r="P174" s="1186"/>
      <c r="Q174" s="28"/>
      <c r="R174" s="1164"/>
      <c r="S174" s="1165"/>
      <c r="T174" s="35" t="s">
        <v>94</v>
      </c>
      <c r="U174" s="759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22" customFormat="1" ht="29.25" customHeight="1">
      <c r="A175" s="650" t="s">
        <v>321</v>
      </c>
      <c r="B175" s="590" t="s">
        <v>443</v>
      </c>
      <c r="C175" s="643"/>
      <c r="D175" s="152">
        <v>5</v>
      </c>
      <c r="E175" s="152"/>
      <c r="F175" s="621"/>
      <c r="G175" s="642">
        <v>6</v>
      </c>
      <c r="H175" s="591">
        <f t="shared" si="21"/>
        <v>180</v>
      </c>
      <c r="I175" s="30">
        <v>8</v>
      </c>
      <c r="J175" s="28" t="s">
        <v>94</v>
      </c>
      <c r="K175" s="28"/>
      <c r="L175" s="28"/>
      <c r="M175" s="243">
        <f>H175-I175</f>
        <v>172</v>
      </c>
      <c r="N175" s="250"/>
      <c r="O175" s="1185"/>
      <c r="P175" s="1186"/>
      <c r="Q175" s="28"/>
      <c r="R175" s="1164"/>
      <c r="S175" s="1165"/>
      <c r="T175" s="35" t="s">
        <v>94</v>
      </c>
      <c r="U175" s="939"/>
      <c r="V175" s="20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Q175" s="977"/>
      <c r="AR175" s="977"/>
      <c r="AS175" s="977"/>
      <c r="AT175" s="977"/>
      <c r="AU175" s="977"/>
      <c r="AV175" s="977"/>
    </row>
    <row r="176" spans="1:48" s="22" customFormat="1" ht="21.75" customHeight="1">
      <c r="A176" s="648"/>
      <c r="B176" s="1005" t="s">
        <v>348</v>
      </c>
      <c r="C176" s="654"/>
      <c r="D176" s="655"/>
      <c r="E176" s="655"/>
      <c r="F176" s="656"/>
      <c r="G176" s="638">
        <v>6</v>
      </c>
      <c r="H176" s="639">
        <f t="shared" si="21"/>
        <v>180</v>
      </c>
      <c r="I176" s="812"/>
      <c r="J176" s="775"/>
      <c r="K176" s="775"/>
      <c r="L176" s="775"/>
      <c r="M176" s="813"/>
      <c r="N176" s="335"/>
      <c r="O176" s="776"/>
      <c r="P176" s="778"/>
      <c r="Q176" s="333"/>
      <c r="R176" s="963"/>
      <c r="S176" s="964"/>
      <c r="T176" s="333"/>
      <c r="U176" s="334"/>
      <c r="V176" s="20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Q176" s="977"/>
      <c r="AR176" s="977"/>
      <c r="AS176" s="977"/>
      <c r="AT176" s="977"/>
      <c r="AU176" s="977"/>
      <c r="AV176" s="977"/>
    </row>
    <row r="177" spans="1:48" s="22" customFormat="1" ht="37.5" customHeight="1">
      <c r="A177" s="650" t="s">
        <v>320</v>
      </c>
      <c r="B177" s="587" t="s">
        <v>418</v>
      </c>
      <c r="C177" s="654"/>
      <c r="D177" s="658">
        <v>6</v>
      </c>
      <c r="E177" s="658"/>
      <c r="F177" s="659"/>
      <c r="G177" s="638">
        <v>7</v>
      </c>
      <c r="H177" s="639">
        <f t="shared" si="21"/>
        <v>210</v>
      </c>
      <c r="I177" s="30">
        <v>8</v>
      </c>
      <c r="J177" s="28" t="s">
        <v>94</v>
      </c>
      <c r="K177" s="28"/>
      <c r="L177" s="28"/>
      <c r="M177" s="243">
        <f>H177-I177</f>
        <v>202</v>
      </c>
      <c r="N177" s="250"/>
      <c r="O177" s="1185"/>
      <c r="P177" s="1186"/>
      <c r="Q177" s="28"/>
      <c r="R177" s="1164"/>
      <c r="S177" s="1165"/>
      <c r="T177" s="969"/>
      <c r="U177" s="35" t="s">
        <v>94</v>
      </c>
      <c r="V177" s="20"/>
      <c r="W177" s="20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Q177" s="977"/>
      <c r="AR177" s="977"/>
      <c r="AS177" s="977"/>
      <c r="AT177" s="977"/>
      <c r="AU177" s="977"/>
      <c r="AV177" s="977"/>
    </row>
    <row r="178" spans="1:48" s="22" customFormat="1" ht="30" customHeight="1">
      <c r="A178" s="650"/>
      <c r="B178" s="132" t="s">
        <v>417</v>
      </c>
      <c r="C178" s="654"/>
      <c r="D178" s="658">
        <v>6</v>
      </c>
      <c r="E178" s="658"/>
      <c r="F178" s="659"/>
      <c r="G178" s="638">
        <v>7</v>
      </c>
      <c r="H178" s="639">
        <f t="shared" si="21"/>
        <v>210</v>
      </c>
      <c r="I178" s="30">
        <v>8</v>
      </c>
      <c r="J178" s="28" t="s">
        <v>94</v>
      </c>
      <c r="K178" s="28"/>
      <c r="L178" s="28"/>
      <c r="M178" s="243">
        <f>H178-I178</f>
        <v>202</v>
      </c>
      <c r="N178" s="250"/>
      <c r="O178" s="1185"/>
      <c r="P178" s="1186"/>
      <c r="Q178" s="28"/>
      <c r="R178" s="1164"/>
      <c r="S178" s="1165"/>
      <c r="T178" s="969"/>
      <c r="U178" s="35" t="s">
        <v>94</v>
      </c>
      <c r="V178" s="20"/>
      <c r="W178" s="20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Q178" s="977"/>
      <c r="AR178" s="977"/>
      <c r="AS178" s="977"/>
      <c r="AT178" s="977"/>
      <c r="AU178" s="977"/>
      <c r="AV178" s="977"/>
    </row>
    <row r="179" spans="1:48" s="22" customFormat="1" ht="21.75" customHeight="1">
      <c r="A179" s="650"/>
      <c r="B179" s="73" t="s">
        <v>442</v>
      </c>
      <c r="C179" s="654"/>
      <c r="D179" s="658">
        <v>6</v>
      </c>
      <c r="E179" s="658"/>
      <c r="F179" s="659"/>
      <c r="G179" s="638">
        <v>7</v>
      </c>
      <c r="H179" s="639">
        <f t="shared" si="21"/>
        <v>210</v>
      </c>
      <c r="I179" s="30">
        <v>8</v>
      </c>
      <c r="J179" s="28" t="s">
        <v>94</v>
      </c>
      <c r="K179" s="28"/>
      <c r="L179" s="28"/>
      <c r="M179" s="243">
        <f>H179-I179</f>
        <v>202</v>
      </c>
      <c r="N179" s="250"/>
      <c r="O179" s="1185"/>
      <c r="P179" s="1186"/>
      <c r="Q179" s="28"/>
      <c r="R179" s="1164"/>
      <c r="S179" s="1165"/>
      <c r="T179" s="969"/>
      <c r="U179" s="35" t="s">
        <v>94</v>
      </c>
      <c r="V179" s="20"/>
      <c r="W179" s="20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Q179" s="977"/>
      <c r="AR179" s="977"/>
      <c r="AS179" s="977"/>
      <c r="AT179" s="977"/>
      <c r="AU179" s="977"/>
      <c r="AV179" s="977"/>
    </row>
    <row r="180" spans="1:48" s="22" customFormat="1" ht="21.75" customHeight="1" thickBot="1">
      <c r="A180" s="650"/>
      <c r="B180" s="1005" t="s">
        <v>348</v>
      </c>
      <c r="C180" s="654"/>
      <c r="D180" s="655"/>
      <c r="E180" s="655"/>
      <c r="F180" s="656"/>
      <c r="G180" s="642">
        <v>7</v>
      </c>
      <c r="H180" s="591"/>
      <c r="I180" s="30"/>
      <c r="J180" s="40"/>
      <c r="K180" s="40"/>
      <c r="L180" s="40"/>
      <c r="M180" s="243"/>
      <c r="N180" s="250"/>
      <c r="O180" s="406"/>
      <c r="P180" s="707"/>
      <c r="Q180" s="333"/>
      <c r="R180" s="961"/>
      <c r="S180" s="962"/>
      <c r="T180" s="28"/>
      <c r="U180" s="242"/>
      <c r="V180" s="20"/>
      <c r="W180" s="20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Q180" s="977"/>
      <c r="AR180" s="977"/>
      <c r="AS180" s="977"/>
      <c r="AT180" s="977"/>
      <c r="AU180" s="977"/>
      <c r="AV180" s="977"/>
    </row>
    <row r="181" spans="1:48" s="114" customFormat="1" ht="19.5" customHeight="1" thickBot="1">
      <c r="A181" s="1370" t="s">
        <v>364</v>
      </c>
      <c r="B181" s="1371"/>
      <c r="C181" s="940"/>
      <c r="D181" s="108"/>
      <c r="E181" s="108"/>
      <c r="F181" s="941"/>
      <c r="G181" s="942">
        <f>G155+G136</f>
        <v>45</v>
      </c>
      <c r="H181" s="943"/>
      <c r="I181" s="109"/>
      <c r="J181" s="110"/>
      <c r="K181" s="110"/>
      <c r="L181" s="110"/>
      <c r="M181" s="281"/>
      <c r="N181" s="292"/>
      <c r="O181" s="1211" t="s">
        <v>248</v>
      </c>
      <c r="P181" s="1212"/>
      <c r="Q181" s="533" t="s">
        <v>380</v>
      </c>
      <c r="R181" s="1209" t="s">
        <v>92</v>
      </c>
      <c r="S181" s="1210"/>
      <c r="T181" s="623" t="s">
        <v>94</v>
      </c>
      <c r="U181" s="623" t="s">
        <v>94</v>
      </c>
      <c r="V181" s="113"/>
      <c r="W181" s="113"/>
      <c r="X181" s="113">
        <v>40</v>
      </c>
      <c r="AQ181" s="976"/>
      <c r="AR181" s="976"/>
      <c r="AS181" s="976"/>
      <c r="AT181" s="976"/>
      <c r="AU181" s="976"/>
      <c r="AV181" s="976"/>
    </row>
    <row r="182" spans="1:48" s="114" customFormat="1" ht="19.5" customHeight="1" thickBot="1">
      <c r="A182" s="1189" t="s">
        <v>80</v>
      </c>
      <c r="B182" s="1190"/>
      <c r="C182" s="1190"/>
      <c r="D182" s="1190"/>
      <c r="E182" s="1190"/>
      <c r="F182" s="1190"/>
      <c r="G182" s="1190"/>
      <c r="H182" s="1190"/>
      <c r="I182" s="1190"/>
      <c r="J182" s="1190"/>
      <c r="K182" s="1190"/>
      <c r="L182" s="1190"/>
      <c r="M182" s="1190"/>
      <c r="N182" s="1190"/>
      <c r="O182" s="1190"/>
      <c r="P182" s="1190"/>
      <c r="Q182" s="1190"/>
      <c r="R182" s="1190"/>
      <c r="S182" s="1190"/>
      <c r="T182" s="1190"/>
      <c r="U182" s="1190"/>
      <c r="W182" s="114">
        <v>12</v>
      </c>
      <c r="X182" s="113">
        <f>Y182:Y187</f>
        <v>0</v>
      </c>
      <c r="AQ182" s="976"/>
      <c r="AR182" s="976"/>
      <c r="AS182" s="976"/>
      <c r="AT182" s="976"/>
      <c r="AU182" s="976"/>
      <c r="AV182" s="976"/>
    </row>
    <row r="183" spans="1:48" s="66" customFormat="1" ht="19.5" customHeight="1" thickBot="1">
      <c r="A183" s="1327" t="s">
        <v>72</v>
      </c>
      <c r="B183" s="1328"/>
      <c r="C183" s="720"/>
      <c r="D183" s="51"/>
      <c r="E183" s="51"/>
      <c r="F183" s="944"/>
      <c r="G183" s="785">
        <f>G181+G125</f>
        <v>180</v>
      </c>
      <c r="H183" s="253"/>
      <c r="I183" s="50"/>
      <c r="J183" s="50"/>
      <c r="K183" s="50"/>
      <c r="L183" s="50"/>
      <c r="M183" s="945"/>
      <c r="N183" s="420"/>
      <c r="O183" s="1201"/>
      <c r="P183" s="1202"/>
      <c r="Q183" s="46"/>
      <c r="R183" s="1183"/>
      <c r="S183" s="1184"/>
      <c r="T183" s="147"/>
      <c r="U183" s="147"/>
      <c r="W183" s="66">
        <v>19.5</v>
      </c>
      <c r="X183" s="113"/>
      <c r="AQ183" s="974"/>
      <c r="AR183" s="974"/>
      <c r="AS183" s="974"/>
      <c r="AT183" s="974"/>
      <c r="AU183" s="974"/>
      <c r="AV183" s="974"/>
    </row>
    <row r="184" spans="1:48" s="66" customFormat="1" ht="19.5" customHeight="1" thickBot="1">
      <c r="A184" s="1329" t="s">
        <v>369</v>
      </c>
      <c r="B184" s="1330"/>
      <c r="C184" s="716"/>
      <c r="D184" s="57"/>
      <c r="E184" s="57"/>
      <c r="F184" s="946"/>
      <c r="G184" s="791">
        <f>G124</f>
        <v>60</v>
      </c>
      <c r="H184" s="254"/>
      <c r="I184" s="59"/>
      <c r="J184" s="59"/>
      <c r="K184" s="59"/>
      <c r="L184" s="59"/>
      <c r="M184" s="792"/>
      <c r="N184" s="710"/>
      <c r="O184" s="1201"/>
      <c r="P184" s="1202"/>
      <c r="Q184" s="54"/>
      <c r="R184" s="1183"/>
      <c r="S184" s="1184"/>
      <c r="T184" s="105"/>
      <c r="U184" s="105"/>
      <c r="X184" s="113"/>
      <c r="AQ184" s="974"/>
      <c r="AR184" s="974"/>
      <c r="AS184" s="974"/>
      <c r="AT184" s="974"/>
      <c r="AU184" s="974"/>
      <c r="AV184" s="974"/>
    </row>
    <row r="185" spans="1:48" s="66" customFormat="1" ht="19.5" customHeight="1" thickBot="1">
      <c r="A185" s="1364" t="s">
        <v>26</v>
      </c>
      <c r="B185" s="1365"/>
      <c r="C185" s="947"/>
      <c r="D185" s="421"/>
      <c r="E185" s="421"/>
      <c r="F185" s="948"/>
      <c r="G185" s="949">
        <f>G183+G184</f>
        <v>240</v>
      </c>
      <c r="H185" s="950"/>
      <c r="I185" s="423"/>
      <c r="J185" s="423"/>
      <c r="K185" s="423"/>
      <c r="L185" s="423"/>
      <c r="M185" s="951"/>
      <c r="N185" s="154" t="s">
        <v>60</v>
      </c>
      <c r="O185" s="1183" t="s">
        <v>51</v>
      </c>
      <c r="P185" s="1184"/>
      <c r="Q185" s="145" t="s">
        <v>322</v>
      </c>
      <c r="R185" s="1183" t="s">
        <v>48</v>
      </c>
      <c r="S185" s="1184"/>
      <c r="T185" s="146" t="s">
        <v>229</v>
      </c>
      <c r="U185" s="146" t="s">
        <v>212</v>
      </c>
      <c r="W185" s="220"/>
      <c r="AQ185" s="974"/>
      <c r="AR185" s="974"/>
      <c r="AS185" s="974"/>
      <c r="AT185" s="974"/>
      <c r="AU185" s="974"/>
      <c r="AV185" s="974"/>
    </row>
    <row r="186" spans="1:48" s="66" customFormat="1" ht="19.5" customHeight="1">
      <c r="A186" s="221"/>
      <c r="B186" s="1379" t="s">
        <v>22</v>
      </c>
      <c r="C186" s="1380"/>
      <c r="D186" s="1380"/>
      <c r="E186" s="1380"/>
      <c r="F186" s="1380"/>
      <c r="G186" s="1380"/>
      <c r="H186" s="1380"/>
      <c r="I186" s="1380"/>
      <c r="J186" s="1380"/>
      <c r="K186" s="1380"/>
      <c r="L186" s="1380"/>
      <c r="M186" s="1380"/>
      <c r="N186" s="952" t="s">
        <v>394</v>
      </c>
      <c r="O186" s="1197" t="s">
        <v>381</v>
      </c>
      <c r="P186" s="1198"/>
      <c r="Q186" s="953" t="s">
        <v>445</v>
      </c>
      <c r="R186" s="1197" t="s">
        <v>323</v>
      </c>
      <c r="S186" s="1198"/>
      <c r="T186" s="953" t="s">
        <v>220</v>
      </c>
      <c r="U186" s="953" t="s">
        <v>404</v>
      </c>
      <c r="W186" s="578"/>
      <c r="X186" s="578">
        <v>1</v>
      </c>
      <c r="Y186" s="578">
        <v>2</v>
      </c>
      <c r="Z186" s="578">
        <v>3</v>
      </c>
      <c r="AA186" s="578">
        <v>4</v>
      </c>
      <c r="AB186" s="578">
        <v>5</v>
      </c>
      <c r="AC186" s="578">
        <v>6</v>
      </c>
      <c r="AQ186" s="974"/>
      <c r="AR186" s="974"/>
      <c r="AS186" s="974"/>
      <c r="AT186" s="974"/>
      <c r="AU186" s="974"/>
      <c r="AV186" s="974"/>
    </row>
    <row r="187" spans="1:48" s="66" customFormat="1" ht="19.5" customHeight="1">
      <c r="A187" s="222"/>
      <c r="B187" s="1368" t="s">
        <v>23</v>
      </c>
      <c r="C187" s="1369"/>
      <c r="D187" s="1369"/>
      <c r="E187" s="1369"/>
      <c r="F187" s="1369"/>
      <c r="G187" s="1369"/>
      <c r="H187" s="1369"/>
      <c r="I187" s="1369"/>
      <c r="J187" s="1369"/>
      <c r="K187" s="1369"/>
      <c r="L187" s="1369"/>
      <c r="M187" s="1369"/>
      <c r="N187" s="662">
        <v>3</v>
      </c>
      <c r="O187" s="1185">
        <v>4</v>
      </c>
      <c r="P187" s="1186"/>
      <c r="Q187" s="95">
        <v>3</v>
      </c>
      <c r="R187" s="1185">
        <v>4</v>
      </c>
      <c r="S187" s="1186"/>
      <c r="T187" s="95">
        <v>3</v>
      </c>
      <c r="U187" s="95">
        <v>1</v>
      </c>
      <c r="W187" s="578" t="s">
        <v>264</v>
      </c>
      <c r="X187" s="578" t="e">
        <f>X15+X23+#REF!+X134+X88</f>
        <v>#REF!</v>
      </c>
      <c r="Y187" s="578" t="e">
        <f>Y15+Y23+#REF!+Y134+Y88</f>
        <v>#REF!</v>
      </c>
      <c r="Z187" s="578" t="e">
        <f>Z15+Z23+#REF!+Z134+Z88</f>
        <v>#REF!</v>
      </c>
      <c r="AA187" s="578" t="e">
        <f>AA15+AA23+#REF!+AA134+AA88</f>
        <v>#REF!</v>
      </c>
      <c r="AB187" s="578" t="e">
        <f>AB15+AB23+#REF!+AB134+AB88</f>
        <v>#REF!</v>
      </c>
      <c r="AC187" s="578" t="e">
        <f>AC15+AC23+#REF!+AC134+AC88</f>
        <v>#REF!</v>
      </c>
      <c r="AD187" s="31" t="s">
        <v>231</v>
      </c>
      <c r="AE187" s="66" t="e">
        <f>AF14+AE139+#REF!+#REF!+#REF!</f>
        <v>#REF!</v>
      </c>
      <c r="AQ187" s="974"/>
      <c r="AR187" s="974"/>
      <c r="AS187" s="974"/>
      <c r="AT187" s="974"/>
      <c r="AU187" s="974"/>
      <c r="AV187" s="974"/>
    </row>
    <row r="188" spans="1:48" s="66" customFormat="1" ht="19.5" customHeight="1">
      <c r="A188" s="222"/>
      <c r="B188" s="1368" t="s">
        <v>24</v>
      </c>
      <c r="C188" s="1369"/>
      <c r="D188" s="1369"/>
      <c r="E188" s="1369"/>
      <c r="F188" s="1369"/>
      <c r="G188" s="1369"/>
      <c r="H188" s="1369"/>
      <c r="I188" s="1369"/>
      <c r="J188" s="1369"/>
      <c r="K188" s="1369"/>
      <c r="L188" s="1369"/>
      <c r="M188" s="1369"/>
      <c r="N188" s="662">
        <v>4</v>
      </c>
      <c r="O188" s="1185">
        <v>3</v>
      </c>
      <c r="P188" s="1186"/>
      <c r="Q188" s="95">
        <v>4</v>
      </c>
      <c r="R188" s="1185">
        <v>2</v>
      </c>
      <c r="S188" s="1186"/>
      <c r="T188" s="95">
        <v>2</v>
      </c>
      <c r="U188" s="95">
        <v>3</v>
      </c>
      <c r="W188" s="578" t="s">
        <v>177</v>
      </c>
      <c r="X188" s="578" t="e">
        <f>X16+X24+#REF!+X135+X89</f>
        <v>#REF!</v>
      </c>
      <c r="Y188" s="578" t="e">
        <f>Y16+Y24+#REF!+Y135+Y89</f>
        <v>#REF!</v>
      </c>
      <c r="Z188" s="578" t="e">
        <f>Z16+Z24+#REF!+Z135+Z89</f>
        <v>#REF!</v>
      </c>
      <c r="AA188" s="578" t="e">
        <f>AA16+AA24+#REF!+AA135+AA89</f>
        <v>#REF!</v>
      </c>
      <c r="AB188" s="578" t="e">
        <f>AB16+AB24+#REF!+AB135+AB89</f>
        <v>#REF!</v>
      </c>
      <c r="AC188" s="578" t="e">
        <f>AC16+AC24+#REF!+AC135+AC89</f>
        <v>#REF!</v>
      </c>
      <c r="AD188" s="31" t="s">
        <v>232</v>
      </c>
      <c r="AE188" s="66" t="e">
        <f>AF15+AE23+AE64+AE134+AE88</f>
        <v>#REF!</v>
      </c>
      <c r="AQ188" s="974"/>
      <c r="AR188" s="974"/>
      <c r="AS188" s="974"/>
      <c r="AT188" s="974"/>
      <c r="AU188" s="974"/>
      <c r="AV188" s="974"/>
    </row>
    <row r="189" spans="1:48" s="66" customFormat="1" ht="19.5" customHeight="1" thickBot="1">
      <c r="A189" s="954"/>
      <c r="B189" s="1366" t="s">
        <v>25</v>
      </c>
      <c r="C189" s="1367"/>
      <c r="D189" s="1367"/>
      <c r="E189" s="1367"/>
      <c r="F189" s="1367"/>
      <c r="G189" s="1367"/>
      <c r="H189" s="1367"/>
      <c r="I189" s="1367"/>
      <c r="J189" s="1367"/>
      <c r="K189" s="1367"/>
      <c r="L189" s="1367"/>
      <c r="M189" s="1367"/>
      <c r="N189" s="663"/>
      <c r="O189" s="1386"/>
      <c r="P189" s="1387"/>
      <c r="Q189" s="139" t="s">
        <v>60</v>
      </c>
      <c r="R189" s="1187" t="s">
        <v>60</v>
      </c>
      <c r="S189" s="1188"/>
      <c r="T189" s="139" t="s">
        <v>60</v>
      </c>
      <c r="U189" s="139" t="s">
        <v>378</v>
      </c>
      <c r="W189" s="578" t="s">
        <v>265</v>
      </c>
      <c r="X189" s="578" t="e">
        <f>#REF!</f>
        <v>#REF!</v>
      </c>
      <c r="Y189" s="578" t="e">
        <f>#REF!</f>
        <v>#REF!</v>
      </c>
      <c r="Z189" s="578" t="e">
        <f>#REF!</f>
        <v>#REF!</v>
      </c>
      <c r="AA189" s="578" t="e">
        <f>#REF!</f>
        <v>#REF!</v>
      </c>
      <c r="AB189" s="578" t="e">
        <f>#REF!</f>
        <v>#REF!</v>
      </c>
      <c r="AC189" s="578" t="e">
        <f>#REF!</f>
        <v>#REF!</v>
      </c>
      <c r="AD189" s="31" t="s">
        <v>20</v>
      </c>
      <c r="AE189" s="66" t="e">
        <f>AF16+AE24+AE65+AE135+AE89+G122</f>
        <v>#REF!</v>
      </c>
      <c r="AQ189" s="974"/>
      <c r="AR189" s="974"/>
      <c r="AS189" s="974"/>
      <c r="AT189" s="974"/>
      <c r="AU189" s="974"/>
      <c r="AV189" s="974"/>
    </row>
    <row r="190" spans="1:48" s="84" customFormat="1" ht="19.5" customHeight="1" thickBot="1">
      <c r="A190" s="955"/>
      <c r="B190" s="1384" t="s">
        <v>37</v>
      </c>
      <c r="C190" s="1385"/>
      <c r="D190" s="1385"/>
      <c r="E190" s="1385"/>
      <c r="F190" s="1385"/>
      <c r="G190" s="1385"/>
      <c r="H190" s="1385"/>
      <c r="I190" s="1385"/>
      <c r="J190" s="1385"/>
      <c r="K190" s="1385"/>
      <c r="L190" s="1385"/>
      <c r="M190" s="1385"/>
      <c r="N190" s="1381" t="s">
        <v>263</v>
      </c>
      <c r="O190" s="1382"/>
      <c r="P190" s="1383"/>
      <c r="Q190" s="1312" t="s">
        <v>263</v>
      </c>
      <c r="R190" s="1382"/>
      <c r="S190" s="1383"/>
      <c r="T190" s="1312" t="s">
        <v>325</v>
      </c>
      <c r="U190" s="1313"/>
      <c r="W190" s="578" t="s">
        <v>266</v>
      </c>
      <c r="X190" s="578">
        <f aca="true" t="shared" si="22" ref="X190:AC190">X18+X26+X67+X91</f>
        <v>0</v>
      </c>
      <c r="Y190" s="578">
        <f t="shared" si="22"/>
        <v>0</v>
      </c>
      <c r="Z190" s="578">
        <f t="shared" si="22"/>
        <v>2</v>
      </c>
      <c r="AA190" s="578">
        <f t="shared" si="22"/>
        <v>1</v>
      </c>
      <c r="AB190" s="578">
        <f t="shared" si="22"/>
        <v>1</v>
      </c>
      <c r="AC190" s="578">
        <f t="shared" si="22"/>
        <v>0</v>
      </c>
      <c r="AE190" s="84" t="e">
        <f>SUM(AE187:AE189)</f>
        <v>#REF!</v>
      </c>
      <c r="AQ190" s="975"/>
      <c r="AR190" s="975"/>
      <c r="AS190" s="975"/>
      <c r="AT190" s="975"/>
      <c r="AU190" s="975"/>
      <c r="AV190" s="975"/>
    </row>
    <row r="191" spans="2:48" ht="15" customHeight="1">
      <c r="B191" s="15"/>
      <c r="C191" s="16"/>
      <c r="D191" s="16"/>
      <c r="E191" s="16"/>
      <c r="F191" s="15"/>
      <c r="G191" s="15"/>
      <c r="H191" s="15"/>
      <c r="I191" s="15"/>
      <c r="J191" s="10"/>
      <c r="K191" s="10"/>
      <c r="L191" s="724" t="s">
        <v>385</v>
      </c>
      <c r="M191" s="10"/>
      <c r="N191" s="1174">
        <f>G13+G22+G25+G29+G30+G34+G35+G38+G42+G43+G48+G70+G150+G134</f>
        <v>60</v>
      </c>
      <c r="O191" s="1308"/>
      <c r="P191" s="1308"/>
      <c r="Q191" s="1174">
        <f>G66+G67+G73+G77+G80+G83+G86+G87+G95+G104+G107+G135+G151+G152</f>
        <v>60</v>
      </c>
      <c r="R191" s="1309"/>
      <c r="S191" s="1309"/>
      <c r="T191" s="1174">
        <f>G16+G51+G54+G91+G92+G98+G101+G115+G121+G153+G154</f>
        <v>60</v>
      </c>
      <c r="U191" s="1310"/>
      <c r="W191" s="578"/>
      <c r="X191" s="578"/>
      <c r="Y191" s="578"/>
      <c r="Z191" s="578"/>
      <c r="AA191" s="578"/>
      <c r="AB191" s="578"/>
      <c r="AC191" s="578"/>
      <c r="AQ191" s="975"/>
      <c r="AR191" s="975"/>
      <c r="AS191" s="975"/>
      <c r="AT191" s="975"/>
      <c r="AU191" s="975"/>
      <c r="AV191" s="975"/>
    </row>
    <row r="192" spans="2:48" ht="13.5" customHeight="1" thickBot="1">
      <c r="B192" s="15"/>
      <c r="C192" s="16"/>
      <c r="D192" s="16"/>
      <c r="E192" s="16"/>
      <c r="F192" s="15"/>
      <c r="G192" s="15"/>
      <c r="H192" s="15"/>
      <c r="I192" s="15"/>
      <c r="J192" s="10"/>
      <c r="K192" s="10"/>
      <c r="L192" s="724" t="s">
        <v>386</v>
      </c>
      <c r="M192" s="725">
        <f>G17+G18+G19+G55+G56+G57+G74+G112+G113+G114</f>
        <v>30</v>
      </c>
      <c r="N192" s="1174">
        <f>G20+G23+G26+G31+G36+G39+G46+G68+G134+G150</f>
        <v>66.5</v>
      </c>
      <c r="O192" s="1174"/>
      <c r="P192" s="1174"/>
      <c r="Q192" s="1174">
        <f>G64+G67+G71+G75+G78+G81+G84+G87+G93+G102+G105+G135+G151+G152</f>
        <v>72</v>
      </c>
      <c r="R192" s="1174"/>
      <c r="S192" s="1174"/>
      <c r="T192" s="1174">
        <f>G14+G49+G52+G88+G92+G96+G99+G115+G121+G153</f>
        <v>62.5</v>
      </c>
      <c r="U192" s="1174"/>
      <c r="W192" s="31"/>
      <c r="X192" s="31"/>
      <c r="Y192" s="31"/>
      <c r="Z192" s="31"/>
      <c r="AA192" s="31"/>
      <c r="AB192" s="31"/>
      <c r="AC192" s="31"/>
      <c r="AQ192" s="975"/>
      <c r="AR192" s="975"/>
      <c r="AS192" s="975"/>
      <c r="AT192" s="975"/>
      <c r="AU192" s="975"/>
      <c r="AV192" s="975"/>
    </row>
    <row r="193" spans="2:48" ht="15" customHeight="1" hidden="1" thickBot="1">
      <c r="B193" s="15"/>
      <c r="C193" s="16"/>
      <c r="D193" s="16"/>
      <c r="E193" s="16"/>
      <c r="F193" s="15"/>
      <c r="G193" s="15"/>
      <c r="H193" s="15"/>
      <c r="I193" s="15"/>
      <c r="J193" s="10"/>
      <c r="K193" s="10"/>
      <c r="L193" s="10"/>
      <c r="M193" s="726" t="s">
        <v>387</v>
      </c>
      <c r="N193" s="1174">
        <f>N191+Q191+T191</f>
        <v>180</v>
      </c>
      <c r="O193" s="1174"/>
      <c r="P193" s="1174"/>
      <c r="Q193" s="1174"/>
      <c r="R193" s="1174"/>
      <c r="S193" s="1174"/>
      <c r="T193" s="1174"/>
      <c r="U193" s="1174"/>
      <c r="AQ193" s="975"/>
      <c r="AR193" s="975"/>
      <c r="AS193" s="975"/>
      <c r="AT193" s="975"/>
      <c r="AU193" s="975"/>
      <c r="AV193" s="975"/>
    </row>
    <row r="194" spans="2:48" ht="14.25" customHeight="1" hidden="1" thickBot="1">
      <c r="B194" s="15"/>
      <c r="C194" s="16"/>
      <c r="D194" s="16"/>
      <c r="E194" s="16"/>
      <c r="F194" s="15"/>
      <c r="G194" s="15"/>
      <c r="H194" s="15"/>
      <c r="I194" s="15"/>
      <c r="J194" s="10"/>
      <c r="K194" s="10"/>
      <c r="L194" s="10"/>
      <c r="M194" s="727"/>
      <c r="N194" s="1174">
        <f>M192+N192+Q192+T192</f>
        <v>231</v>
      </c>
      <c r="O194" s="1174"/>
      <c r="P194" s="1174"/>
      <c r="Q194" s="1174"/>
      <c r="R194" s="1174"/>
      <c r="S194" s="1174"/>
      <c r="T194" s="1174"/>
      <c r="U194" s="1174"/>
      <c r="AQ194" s="975"/>
      <c r="AR194" s="975"/>
      <c r="AS194" s="975"/>
      <c r="AT194" s="975"/>
      <c r="AU194" s="975"/>
      <c r="AV194" s="975"/>
    </row>
    <row r="195" spans="1:48" ht="19.5" customHeight="1" thickBot="1">
      <c r="A195" s="1189" t="s">
        <v>391</v>
      </c>
      <c r="B195" s="1190"/>
      <c r="C195" s="1190"/>
      <c r="D195" s="1190"/>
      <c r="E195" s="1190"/>
      <c r="F195" s="1190"/>
      <c r="G195" s="1190"/>
      <c r="H195" s="1190"/>
      <c r="I195" s="1190"/>
      <c r="J195" s="1190"/>
      <c r="K195" s="1190"/>
      <c r="L195" s="1190"/>
      <c r="M195" s="1190"/>
      <c r="N195" s="1190"/>
      <c r="O195" s="1190"/>
      <c r="P195" s="1190"/>
      <c r="Q195" s="1190"/>
      <c r="R195" s="1190"/>
      <c r="S195" s="1190"/>
      <c r="T195" s="1190"/>
      <c r="U195" s="1191"/>
      <c r="V195" s="84"/>
      <c r="AQ195" s="975"/>
      <c r="AR195" s="975"/>
      <c r="AS195" s="975"/>
      <c r="AT195" s="975"/>
      <c r="AU195" s="975"/>
      <c r="AV195" s="975"/>
    </row>
    <row r="196" spans="1:22" ht="33.75" customHeight="1">
      <c r="A196" s="255" t="s">
        <v>254</v>
      </c>
      <c r="B196" s="664" t="s">
        <v>388</v>
      </c>
      <c r="C196" s="686"/>
      <c r="D196" s="320"/>
      <c r="E196" s="320"/>
      <c r="F196" s="687"/>
      <c r="G196" s="665">
        <f>SUM(G197:G202)</f>
        <v>18</v>
      </c>
      <c r="H196" s="695">
        <f>SUM(H197:H202)</f>
        <v>540</v>
      </c>
      <c r="I196" s="666">
        <f>SUM(I197:I202)</f>
        <v>72</v>
      </c>
      <c r="J196" s="666"/>
      <c r="K196" s="666"/>
      <c r="L196" s="666">
        <f>SUM(L197:L202)</f>
        <v>72</v>
      </c>
      <c r="M196" s="667">
        <f>SUM(M197:M202)</f>
        <v>468</v>
      </c>
      <c r="N196" s="668"/>
      <c r="O196" s="1175"/>
      <c r="P196" s="1176"/>
      <c r="Q196" s="669"/>
      <c r="R196" s="1192"/>
      <c r="S196" s="1193"/>
      <c r="T196" s="670"/>
      <c r="U196" s="1177"/>
      <c r="V196" s="1178"/>
    </row>
    <row r="197" spans="1:48" ht="19.5" customHeight="1">
      <c r="A197" s="256"/>
      <c r="B197" s="671" t="s">
        <v>389</v>
      </c>
      <c r="C197" s="688">
        <v>2</v>
      </c>
      <c r="D197" s="672" t="s">
        <v>60</v>
      </c>
      <c r="E197" s="533"/>
      <c r="F197" s="689"/>
      <c r="G197" s="642">
        <v>7</v>
      </c>
      <c r="H197" s="696">
        <f>G197*30</f>
        <v>210</v>
      </c>
      <c r="I197" s="673">
        <f>J197+K197+L197</f>
        <v>24</v>
      </c>
      <c r="J197" s="127"/>
      <c r="K197" s="127"/>
      <c r="L197" s="127">
        <v>24</v>
      </c>
      <c r="M197" s="674">
        <f>H197-I197</f>
        <v>186</v>
      </c>
      <c r="N197" s="675" t="s">
        <v>390</v>
      </c>
      <c r="O197" s="1179" t="s">
        <v>390</v>
      </c>
      <c r="P197" s="1180"/>
      <c r="Q197" s="676"/>
      <c r="R197" s="1181"/>
      <c r="S197" s="1182"/>
      <c r="T197" s="32"/>
      <c r="U197" s="1170"/>
      <c r="V197" s="1171"/>
      <c r="AQ197" s="972" t="s">
        <v>430</v>
      </c>
      <c r="AR197" s="972" t="s">
        <v>431</v>
      </c>
      <c r="AS197" s="972" t="s">
        <v>432</v>
      </c>
      <c r="AT197" s="972" t="s">
        <v>433</v>
      </c>
      <c r="AU197" s="972" t="s">
        <v>434</v>
      </c>
      <c r="AV197" s="972" t="s">
        <v>435</v>
      </c>
    </row>
    <row r="198" spans="1:48" ht="19.5" customHeight="1">
      <c r="A198" s="256"/>
      <c r="B198" s="671" t="s">
        <v>389</v>
      </c>
      <c r="C198" s="688">
        <v>4</v>
      </c>
      <c r="D198" s="672" t="s">
        <v>322</v>
      </c>
      <c r="E198" s="533"/>
      <c r="F198" s="689"/>
      <c r="G198" s="642">
        <v>6</v>
      </c>
      <c r="H198" s="696">
        <f>G198*30</f>
        <v>180</v>
      </c>
      <c r="I198" s="677">
        <f>J198+K198+L198</f>
        <v>24</v>
      </c>
      <c r="J198" s="127"/>
      <c r="K198" s="127"/>
      <c r="L198" s="127">
        <v>24</v>
      </c>
      <c r="M198" s="674">
        <f>H198-I198</f>
        <v>156</v>
      </c>
      <c r="N198" s="675"/>
      <c r="O198" s="1179"/>
      <c r="P198" s="1180"/>
      <c r="Q198" s="676" t="s">
        <v>390</v>
      </c>
      <c r="R198" s="1181" t="s">
        <v>390</v>
      </c>
      <c r="S198" s="1182"/>
      <c r="T198" s="32"/>
      <c r="U198" s="1170"/>
      <c r="V198" s="1171"/>
      <c r="AQ198" s="985">
        <f aca="true" t="shared" si="23" ref="AQ198:AV198">AQ150+AQ134+AQ121+AQ115+AQ108+AQ58</f>
        <v>29.5</v>
      </c>
      <c r="AR198" s="985">
        <f t="shared" si="23"/>
        <v>30.5</v>
      </c>
      <c r="AS198" s="985">
        <f t="shared" si="23"/>
        <v>32</v>
      </c>
      <c r="AT198" s="985">
        <f t="shared" si="23"/>
        <v>28</v>
      </c>
      <c r="AU198" s="985">
        <f t="shared" si="23"/>
        <v>25.5</v>
      </c>
      <c r="AV198" s="985">
        <f t="shared" si="23"/>
        <v>34.5</v>
      </c>
    </row>
    <row r="199" spans="1:48" ht="19.5" customHeight="1" thickBot="1">
      <c r="A199" s="684"/>
      <c r="B199" s="685" t="s">
        <v>389</v>
      </c>
      <c r="C199" s="690">
        <v>5</v>
      </c>
      <c r="D199" s="691"/>
      <c r="E199" s="692"/>
      <c r="F199" s="693"/>
      <c r="G199" s="694">
        <v>5</v>
      </c>
      <c r="H199" s="697">
        <f>G199*30</f>
        <v>150</v>
      </c>
      <c r="I199" s="698">
        <f>J199+K199+L199</f>
        <v>24</v>
      </c>
      <c r="J199" s="699"/>
      <c r="K199" s="699"/>
      <c r="L199" s="699">
        <v>24</v>
      </c>
      <c r="M199" s="700">
        <f>H199-I199</f>
        <v>126</v>
      </c>
      <c r="N199" s="701"/>
      <c r="O199" s="1166"/>
      <c r="P199" s="1167"/>
      <c r="Q199" s="702"/>
      <c r="R199" s="1166"/>
      <c r="S199" s="1167"/>
      <c r="T199" s="702" t="s">
        <v>390</v>
      </c>
      <c r="U199" s="1168"/>
      <c r="V199" s="1169"/>
      <c r="AQ199" s="1400">
        <f>AQ198+AR198</f>
        <v>60</v>
      </c>
      <c r="AR199" s="1401"/>
      <c r="AS199" s="1400">
        <f>AS198+AT198</f>
        <v>60</v>
      </c>
      <c r="AT199" s="1401"/>
      <c r="AU199" s="1400">
        <f>AU198+AV198</f>
        <v>60</v>
      </c>
      <c r="AV199" s="1401"/>
    </row>
    <row r="200" spans="1:22" ht="28.5" customHeight="1">
      <c r="A200" s="560"/>
      <c r="B200" s="678"/>
      <c r="C200" s="679"/>
      <c r="D200" s="679"/>
      <c r="E200" s="703"/>
      <c r="F200" s="704"/>
      <c r="G200" s="705"/>
      <c r="H200" s="128"/>
      <c r="I200" s="680"/>
      <c r="J200" s="128"/>
      <c r="K200" s="128"/>
      <c r="L200" s="128"/>
      <c r="M200" s="681"/>
      <c r="N200" s="682"/>
      <c r="O200" s="682"/>
      <c r="P200" s="682"/>
      <c r="Q200" s="682"/>
      <c r="R200" s="682"/>
      <c r="S200" s="682"/>
      <c r="T200" s="682"/>
      <c r="U200" s="683"/>
      <c r="V200" s="683"/>
    </row>
    <row r="201" spans="1:48" ht="15.75">
      <c r="A201" s="956"/>
      <c r="B201" s="957" t="s">
        <v>425</v>
      </c>
      <c r="C201" s="957"/>
      <c r="D201" s="1154"/>
      <c r="E201" s="1154"/>
      <c r="F201" s="1155"/>
      <c r="G201" s="1155"/>
      <c r="H201" s="957"/>
      <c r="I201" s="1156" t="s">
        <v>426</v>
      </c>
      <c r="J201" s="1388"/>
      <c r="K201" s="1388"/>
      <c r="L201" s="956"/>
      <c r="M201" s="956"/>
      <c r="N201" s="956"/>
      <c r="O201" s="956"/>
      <c r="P201" s="956"/>
      <c r="Q201" s="435"/>
      <c r="R201" s="435"/>
      <c r="S201" s="956"/>
      <c r="T201" s="958"/>
      <c r="U201" s="958"/>
      <c r="AQ201" s="978"/>
      <c r="AR201" s="978"/>
      <c r="AS201" s="978"/>
      <c r="AT201" s="978"/>
      <c r="AU201" s="978"/>
      <c r="AV201" s="978"/>
    </row>
    <row r="202" spans="1:48" ht="15.75">
      <c r="A202" s="956"/>
      <c r="B202" s="957"/>
      <c r="C202" s="957"/>
      <c r="D202" s="957"/>
      <c r="E202" s="957"/>
      <c r="F202" s="957"/>
      <c r="G202" s="957"/>
      <c r="H202" s="957"/>
      <c r="I202" s="957"/>
      <c r="J202" s="957"/>
      <c r="K202" s="957"/>
      <c r="L202" s="956"/>
      <c r="M202" s="956"/>
      <c r="N202" s="956"/>
      <c r="O202" s="956"/>
      <c r="P202" s="956"/>
      <c r="Q202" s="956"/>
      <c r="R202" s="956"/>
      <c r="S202" s="956"/>
      <c r="T202" s="958"/>
      <c r="U202" s="958"/>
      <c r="AQ202" s="978"/>
      <c r="AR202" s="978"/>
      <c r="AS202" s="978"/>
      <c r="AT202" s="978"/>
      <c r="AU202" s="978"/>
      <c r="AV202" s="978"/>
    </row>
    <row r="203" spans="1:48" ht="18" customHeight="1">
      <c r="A203" s="956"/>
      <c r="B203" s="957" t="s">
        <v>267</v>
      </c>
      <c r="C203" s="957"/>
      <c r="D203" s="1154"/>
      <c r="E203" s="1154"/>
      <c r="F203" s="1155"/>
      <c r="G203" s="1155"/>
      <c r="H203" s="957"/>
      <c r="I203" s="1156" t="s">
        <v>407</v>
      </c>
      <c r="J203" s="1157"/>
      <c r="K203" s="1157"/>
      <c r="L203" s="956"/>
      <c r="M203" s="956"/>
      <c r="N203" s="956"/>
      <c r="O203" s="956"/>
      <c r="P203" s="956"/>
      <c r="Q203" s="956"/>
      <c r="R203" s="956"/>
      <c r="S203" s="956"/>
      <c r="T203" s="958"/>
      <c r="U203" s="958"/>
      <c r="AQ203" s="978"/>
      <c r="AR203" s="978"/>
      <c r="AS203" s="978"/>
      <c r="AT203" s="978"/>
      <c r="AU203" s="978"/>
      <c r="AV203" s="978"/>
    </row>
    <row r="205" spans="1:48" ht="18" customHeight="1">
      <c r="A205" s="956"/>
      <c r="B205" s="957" t="s">
        <v>397</v>
      </c>
      <c r="C205" s="957"/>
      <c r="D205" s="1154"/>
      <c r="E205" s="1154"/>
      <c r="F205" s="1155"/>
      <c r="G205" s="1155"/>
      <c r="H205" s="957"/>
      <c r="I205" s="1156" t="s">
        <v>408</v>
      </c>
      <c r="J205" s="1157"/>
      <c r="K205" s="1157"/>
      <c r="L205" s="956"/>
      <c r="M205" s="956"/>
      <c r="N205" s="956"/>
      <c r="O205" s="956"/>
      <c r="P205" s="956"/>
      <c r="Q205" s="956"/>
      <c r="R205" s="956"/>
      <c r="S205" s="956"/>
      <c r="T205" s="958"/>
      <c r="U205" s="958"/>
      <c r="AQ205" s="978"/>
      <c r="AR205" s="978"/>
      <c r="AS205" s="978"/>
      <c r="AT205" s="978"/>
      <c r="AU205" s="978"/>
      <c r="AV205" s="978"/>
    </row>
  </sheetData>
  <sheetProtection/>
  <mergeCells count="409">
    <mergeCell ref="T4:U4"/>
    <mergeCell ref="N2:U3"/>
    <mergeCell ref="H3:H7"/>
    <mergeCell ref="I3:L3"/>
    <mergeCell ref="M3:M7"/>
    <mergeCell ref="I4:I7"/>
    <mergeCell ref="J4:L4"/>
    <mergeCell ref="N4:P4"/>
    <mergeCell ref="O7:P7"/>
    <mergeCell ref="O8:P8"/>
    <mergeCell ref="R8:S8"/>
    <mergeCell ref="J5:J7"/>
    <mergeCell ref="K5:K7"/>
    <mergeCell ref="Q4:S4"/>
    <mergeCell ref="A1:U1"/>
    <mergeCell ref="A2:A7"/>
    <mergeCell ref="B2:B7"/>
    <mergeCell ref="C2:F3"/>
    <mergeCell ref="G2:G7"/>
    <mergeCell ref="H2:M2"/>
    <mergeCell ref="E5:E7"/>
    <mergeCell ref="F5:F7"/>
    <mergeCell ref="N6:U6"/>
    <mergeCell ref="R7:S7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P22"/>
    <mergeCell ref="R22:S22"/>
    <mergeCell ref="O23:P23"/>
    <mergeCell ref="R23:S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O56:P56"/>
    <mergeCell ref="R56:S56"/>
    <mergeCell ref="O57:P57"/>
    <mergeCell ref="R57:S57"/>
    <mergeCell ref="A58:B58"/>
    <mergeCell ref="O58:P58"/>
    <mergeCell ref="R58:S58"/>
    <mergeCell ref="A59:B59"/>
    <mergeCell ref="O59:P59"/>
    <mergeCell ref="R59:S59"/>
    <mergeCell ref="A60:B60"/>
    <mergeCell ref="O60:P60"/>
    <mergeCell ref="R60:S60"/>
    <mergeCell ref="A61:U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O98:P98"/>
    <mergeCell ref="R98:S98"/>
    <mergeCell ref="O101:P101"/>
    <mergeCell ref="R101:S101"/>
    <mergeCell ref="O104:P104"/>
    <mergeCell ref="R104:S104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A110:B110"/>
    <mergeCell ref="O110:P110"/>
    <mergeCell ref="R110:S110"/>
    <mergeCell ref="A111:U111"/>
    <mergeCell ref="O112:P112"/>
    <mergeCell ref="R112:S11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20:U120"/>
    <mergeCell ref="I121:M121"/>
    <mergeCell ref="O121:P121"/>
    <mergeCell ref="R121:S121"/>
    <mergeCell ref="A122:B122"/>
    <mergeCell ref="O122:P122"/>
    <mergeCell ref="R122:S122"/>
    <mergeCell ref="A123:B123"/>
    <mergeCell ref="O123:P123"/>
    <mergeCell ref="R123:S123"/>
    <mergeCell ref="A124:B124"/>
    <mergeCell ref="O124:P124"/>
    <mergeCell ref="R124:S124"/>
    <mergeCell ref="A125:B125"/>
    <mergeCell ref="O125:P125"/>
    <mergeCell ref="R125:S125"/>
    <mergeCell ref="A126:U126"/>
    <mergeCell ref="A127:U127"/>
    <mergeCell ref="X127:AG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A132:B132"/>
    <mergeCell ref="O132:P132"/>
    <mergeCell ref="R132:S132"/>
    <mergeCell ref="A133:U133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7:P137"/>
    <mergeCell ref="R137:S137"/>
    <mergeCell ref="O138:P138"/>
    <mergeCell ref="O139:P139"/>
    <mergeCell ref="R139:S139"/>
    <mergeCell ref="O140:P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R155:S155"/>
    <mergeCell ref="A154:B154"/>
    <mergeCell ref="O154:P154"/>
    <mergeCell ref="R154:S154"/>
    <mergeCell ref="A151:B151"/>
    <mergeCell ref="O151:P151"/>
    <mergeCell ref="R151:S151"/>
    <mergeCell ref="A152:B152"/>
    <mergeCell ref="O152:P152"/>
    <mergeCell ref="R152:S152"/>
    <mergeCell ref="O157:P157"/>
    <mergeCell ref="O158:P158"/>
    <mergeCell ref="R158:S158"/>
    <mergeCell ref="O159:P159"/>
    <mergeCell ref="R159:S159"/>
    <mergeCell ref="A153:B153"/>
    <mergeCell ref="O153:P153"/>
    <mergeCell ref="R153:S153"/>
    <mergeCell ref="A155:B155"/>
    <mergeCell ref="O155:P155"/>
    <mergeCell ref="O165:P165"/>
    <mergeCell ref="R165:S165"/>
    <mergeCell ref="O166:P166"/>
    <mergeCell ref="O162:P162"/>
    <mergeCell ref="R162:S162"/>
    <mergeCell ref="O171:P171"/>
    <mergeCell ref="R171:S171"/>
    <mergeCell ref="O170:P170"/>
    <mergeCell ref="R170:S170"/>
    <mergeCell ref="O167:P167"/>
    <mergeCell ref="O161:P161"/>
    <mergeCell ref="R161:S161"/>
    <mergeCell ref="O164:P164"/>
    <mergeCell ref="R164:S164"/>
    <mergeCell ref="O160:P160"/>
    <mergeCell ref="R160:S160"/>
    <mergeCell ref="O163:P163"/>
    <mergeCell ref="O169:P169"/>
    <mergeCell ref="R169:S169"/>
    <mergeCell ref="O178:P178"/>
    <mergeCell ref="R178:S178"/>
    <mergeCell ref="O175:P175"/>
    <mergeCell ref="R175:S175"/>
    <mergeCell ref="O173:P173"/>
    <mergeCell ref="R173:S173"/>
    <mergeCell ref="A181:B181"/>
    <mergeCell ref="O181:P181"/>
    <mergeCell ref="R181:S181"/>
    <mergeCell ref="A182:U182"/>
    <mergeCell ref="O174:P174"/>
    <mergeCell ref="R174:S174"/>
    <mergeCell ref="A183:B183"/>
    <mergeCell ref="O183:P183"/>
    <mergeCell ref="R183:S183"/>
    <mergeCell ref="A184:B184"/>
    <mergeCell ref="O184:P184"/>
    <mergeCell ref="R184:S184"/>
    <mergeCell ref="A185:B185"/>
    <mergeCell ref="O185:P185"/>
    <mergeCell ref="R185:S185"/>
    <mergeCell ref="B186:M186"/>
    <mergeCell ref="O186:P186"/>
    <mergeCell ref="R186:S186"/>
    <mergeCell ref="B187:M187"/>
    <mergeCell ref="O187:P187"/>
    <mergeCell ref="R187:S187"/>
    <mergeCell ref="B188:M188"/>
    <mergeCell ref="O188:P188"/>
    <mergeCell ref="R188:S188"/>
    <mergeCell ref="T192:U192"/>
    <mergeCell ref="B189:M189"/>
    <mergeCell ref="O189:P189"/>
    <mergeCell ref="R189:S189"/>
    <mergeCell ref="B190:M190"/>
    <mergeCell ref="N190:P190"/>
    <mergeCell ref="Q190:S190"/>
    <mergeCell ref="U199:V199"/>
    <mergeCell ref="O196:P196"/>
    <mergeCell ref="R196:S196"/>
    <mergeCell ref="U196:V196"/>
    <mergeCell ref="T190:U190"/>
    <mergeCell ref="N191:P191"/>
    <mergeCell ref="Q191:S191"/>
    <mergeCell ref="T191:U191"/>
    <mergeCell ref="N192:P192"/>
    <mergeCell ref="Q192:S192"/>
    <mergeCell ref="U197:V197"/>
    <mergeCell ref="AQ199:AR199"/>
    <mergeCell ref="AS199:AT199"/>
    <mergeCell ref="AU199:AV199"/>
    <mergeCell ref="N193:U193"/>
    <mergeCell ref="N194:U194"/>
    <mergeCell ref="A195:U195"/>
    <mergeCell ref="U198:V198"/>
    <mergeCell ref="O199:P199"/>
    <mergeCell ref="R199:S199"/>
    <mergeCell ref="D201:G201"/>
    <mergeCell ref="I201:K201"/>
    <mergeCell ref="D203:G203"/>
    <mergeCell ref="I203:K203"/>
    <mergeCell ref="D205:G205"/>
    <mergeCell ref="I205:K205"/>
    <mergeCell ref="O168:P168"/>
    <mergeCell ref="R168:S168"/>
    <mergeCell ref="O179:P179"/>
    <mergeCell ref="R179:S179"/>
    <mergeCell ref="O198:P198"/>
    <mergeCell ref="R198:S198"/>
    <mergeCell ref="O197:P197"/>
    <mergeCell ref="R197:S197"/>
    <mergeCell ref="O177:P177"/>
    <mergeCell ref="R177:S17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72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5"/>
  <sheetViews>
    <sheetView view="pageBreakPreview" zoomScaleNormal="80" zoomScaleSheetLayoutView="100" zoomScalePageLayoutView="0" workbookViewId="0" topLeftCell="A1">
      <pane ySplit="8" topLeftCell="A21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42" width="9.125" style="7" hidden="1" customWidth="1"/>
    <col min="43" max="43" width="9.625" style="970" hidden="1" customWidth="1"/>
    <col min="44" max="44" width="10.25390625" style="970" hidden="1" customWidth="1"/>
    <col min="45" max="45" width="9.625" style="970" hidden="1" customWidth="1"/>
    <col min="46" max="46" width="10.25390625" style="970" hidden="1" customWidth="1"/>
    <col min="47" max="47" width="9.625" style="970" hidden="1" customWidth="1"/>
    <col min="48" max="48" width="10.375" style="970" hidden="1" customWidth="1"/>
    <col min="49" max="49" width="0" style="7" hidden="1" customWidth="1"/>
    <col min="50" max="16384" width="9.125" style="7" customWidth="1"/>
  </cols>
  <sheetData>
    <row r="1" spans="1:21" ht="19.5" customHeight="1" thickBot="1">
      <c r="A1" s="1334" t="s">
        <v>453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5"/>
      <c r="O1" s="1335"/>
      <c r="P1" s="1335"/>
      <c r="Q1" s="1335"/>
      <c r="R1" s="1335"/>
      <c r="S1" s="1335"/>
      <c r="T1" s="1335"/>
      <c r="U1" s="1335"/>
    </row>
    <row r="2" spans="1:48" s="13" customFormat="1" ht="15" customHeight="1">
      <c r="A2" s="1295" t="s">
        <v>108</v>
      </c>
      <c r="B2" s="1336" t="s">
        <v>21</v>
      </c>
      <c r="C2" s="1297" t="s">
        <v>236</v>
      </c>
      <c r="D2" s="1298"/>
      <c r="E2" s="1298"/>
      <c r="F2" s="1299"/>
      <c r="G2" s="1337" t="s">
        <v>36</v>
      </c>
      <c r="H2" s="1345" t="s">
        <v>109</v>
      </c>
      <c r="I2" s="1345"/>
      <c r="J2" s="1345"/>
      <c r="K2" s="1345"/>
      <c r="L2" s="1345"/>
      <c r="M2" s="1346"/>
      <c r="N2" s="1341" t="s">
        <v>268</v>
      </c>
      <c r="O2" s="1342"/>
      <c r="P2" s="1342"/>
      <c r="Q2" s="1342"/>
      <c r="R2" s="1342"/>
      <c r="S2" s="1342"/>
      <c r="T2" s="1342"/>
      <c r="U2" s="1342"/>
      <c r="AQ2" s="971"/>
      <c r="AR2" s="971"/>
      <c r="AS2" s="971"/>
      <c r="AT2" s="971"/>
      <c r="AU2" s="971"/>
      <c r="AV2" s="971"/>
    </row>
    <row r="3" spans="1:48" s="13" customFormat="1" ht="15.75" customHeight="1">
      <c r="A3" s="1296"/>
      <c r="B3" s="1317"/>
      <c r="C3" s="1300"/>
      <c r="D3" s="1301"/>
      <c r="E3" s="1301"/>
      <c r="F3" s="1302"/>
      <c r="G3" s="1338"/>
      <c r="H3" s="1316" t="s">
        <v>18</v>
      </c>
      <c r="I3" s="1317" t="s">
        <v>110</v>
      </c>
      <c r="J3" s="1318"/>
      <c r="K3" s="1318"/>
      <c r="L3" s="1318"/>
      <c r="M3" s="1303" t="s">
        <v>19</v>
      </c>
      <c r="N3" s="1343"/>
      <c r="O3" s="1344"/>
      <c r="P3" s="1344"/>
      <c r="Q3" s="1344"/>
      <c r="R3" s="1344"/>
      <c r="S3" s="1344"/>
      <c r="T3" s="1344"/>
      <c r="U3" s="1344"/>
      <c r="AQ3" s="971"/>
      <c r="AR3" s="971"/>
      <c r="AS3" s="971"/>
      <c r="AT3" s="971"/>
      <c r="AU3" s="971"/>
      <c r="AV3" s="971"/>
    </row>
    <row r="4" spans="1:48" s="13" customFormat="1" ht="15.75" customHeight="1">
      <c r="A4" s="1296"/>
      <c r="B4" s="1317"/>
      <c r="C4" s="1292" t="s">
        <v>111</v>
      </c>
      <c r="D4" s="1292" t="s">
        <v>112</v>
      </c>
      <c r="E4" s="1306" t="s">
        <v>113</v>
      </c>
      <c r="F4" s="1307"/>
      <c r="G4" s="1338"/>
      <c r="H4" s="1316"/>
      <c r="I4" s="1314" t="s">
        <v>17</v>
      </c>
      <c r="J4" s="1347" t="s">
        <v>114</v>
      </c>
      <c r="K4" s="1347"/>
      <c r="L4" s="1347"/>
      <c r="M4" s="1304"/>
      <c r="N4" s="1289" t="s">
        <v>231</v>
      </c>
      <c r="O4" s="1278"/>
      <c r="P4" s="1278"/>
      <c r="Q4" s="1278" t="s">
        <v>232</v>
      </c>
      <c r="R4" s="1278"/>
      <c r="S4" s="1278"/>
      <c r="T4" s="1278" t="s">
        <v>20</v>
      </c>
      <c r="U4" s="1278"/>
      <c r="AQ4" s="971"/>
      <c r="AR4" s="971"/>
      <c r="AS4" s="971"/>
      <c r="AT4" s="971"/>
      <c r="AU4" s="971"/>
      <c r="AV4" s="971"/>
    </row>
    <row r="5" spans="1:48" s="13" customFormat="1" ht="15.75">
      <c r="A5" s="1296"/>
      <c r="B5" s="1317"/>
      <c r="C5" s="1316"/>
      <c r="D5" s="1316"/>
      <c r="E5" s="1348" t="s">
        <v>115</v>
      </c>
      <c r="F5" s="1350" t="s">
        <v>116</v>
      </c>
      <c r="G5" s="1339"/>
      <c r="H5" s="1316"/>
      <c r="I5" s="1315"/>
      <c r="J5" s="1292" t="s">
        <v>117</v>
      </c>
      <c r="K5" s="1292" t="s">
        <v>46</v>
      </c>
      <c r="L5" s="1292" t="s">
        <v>118</v>
      </c>
      <c r="M5" s="1305"/>
      <c r="N5" s="227">
        <v>1</v>
      </c>
      <c r="O5" s="1290">
        <v>2</v>
      </c>
      <c r="P5" s="1291"/>
      <c r="Q5" s="14">
        <v>3</v>
      </c>
      <c r="R5" s="1279">
        <v>4</v>
      </c>
      <c r="S5" s="1280"/>
      <c r="T5" s="14">
        <v>5</v>
      </c>
      <c r="U5" s="14">
        <v>6</v>
      </c>
      <c r="AQ5" s="972" t="s">
        <v>430</v>
      </c>
      <c r="AR5" s="972" t="s">
        <v>431</v>
      </c>
      <c r="AS5" s="972" t="s">
        <v>432</v>
      </c>
      <c r="AT5" s="972" t="s">
        <v>433</v>
      </c>
      <c r="AU5" s="972" t="s">
        <v>434</v>
      </c>
      <c r="AV5" s="972" t="s">
        <v>435</v>
      </c>
    </row>
    <row r="6" spans="1:48" s="13" customFormat="1" ht="15.75">
      <c r="A6" s="1296"/>
      <c r="B6" s="1317"/>
      <c r="C6" s="1316"/>
      <c r="D6" s="1316"/>
      <c r="E6" s="1349"/>
      <c r="F6" s="1350"/>
      <c r="G6" s="1339"/>
      <c r="H6" s="1316"/>
      <c r="I6" s="1315"/>
      <c r="J6" s="1292"/>
      <c r="K6" s="1292"/>
      <c r="L6" s="1292"/>
      <c r="M6" s="1305"/>
      <c r="N6" s="1289" t="s">
        <v>235</v>
      </c>
      <c r="O6" s="1278"/>
      <c r="P6" s="1278"/>
      <c r="Q6" s="1278"/>
      <c r="R6" s="1278"/>
      <c r="S6" s="1278"/>
      <c r="T6" s="1278"/>
      <c r="U6" s="1278"/>
      <c r="AQ6" s="972"/>
      <c r="AR6" s="972"/>
      <c r="AS6" s="972"/>
      <c r="AT6" s="972"/>
      <c r="AU6" s="972"/>
      <c r="AV6" s="972"/>
    </row>
    <row r="7" spans="1:48" s="13" customFormat="1" ht="42" customHeight="1">
      <c r="A7" s="1296"/>
      <c r="B7" s="1318"/>
      <c r="C7" s="1316"/>
      <c r="D7" s="1316"/>
      <c r="E7" s="1349"/>
      <c r="F7" s="1351"/>
      <c r="G7" s="1340"/>
      <c r="H7" s="1316"/>
      <c r="I7" s="1315"/>
      <c r="J7" s="1292"/>
      <c r="K7" s="1292"/>
      <c r="L7" s="1292"/>
      <c r="M7" s="1303"/>
      <c r="N7" s="229"/>
      <c r="O7" s="1281"/>
      <c r="P7" s="1282"/>
      <c r="Q7" s="17"/>
      <c r="R7" s="1285"/>
      <c r="S7" s="1286"/>
      <c r="T7" s="17"/>
      <c r="U7" s="17"/>
      <c r="AQ7" s="972"/>
      <c r="AR7" s="972"/>
      <c r="AS7" s="972"/>
      <c r="AT7" s="972"/>
      <c r="AU7" s="972"/>
      <c r="AV7" s="972"/>
    </row>
    <row r="8" spans="1:48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3">
        <v>15</v>
      </c>
      <c r="P8" s="1284"/>
      <c r="Q8" s="232" t="s">
        <v>227</v>
      </c>
      <c r="R8" s="1287" t="s">
        <v>61</v>
      </c>
      <c r="S8" s="1288"/>
      <c r="T8" s="232" t="s">
        <v>93</v>
      </c>
      <c r="U8" s="232" t="s">
        <v>228</v>
      </c>
      <c r="AQ8" s="972"/>
      <c r="AR8" s="972"/>
      <c r="AS8" s="972"/>
      <c r="AT8" s="972"/>
      <c r="AU8" s="972"/>
      <c r="AV8" s="972"/>
    </row>
    <row r="9" spans="1:48" s="24" customFormat="1" ht="19.5" customHeight="1" thickBot="1">
      <c r="A9" s="1293" t="s">
        <v>276</v>
      </c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8"/>
      <c r="W9" s="18"/>
      <c r="X9" s="18"/>
      <c r="Y9" s="18"/>
      <c r="AH9" s="25"/>
      <c r="AQ9" s="973"/>
      <c r="AR9" s="973"/>
      <c r="AS9" s="973"/>
      <c r="AT9" s="973"/>
      <c r="AU9" s="973"/>
      <c r="AV9" s="973"/>
    </row>
    <row r="10" spans="1:48" s="24" customFormat="1" ht="19.5" customHeight="1" thickBot="1">
      <c r="A10" s="1322" t="s">
        <v>279</v>
      </c>
      <c r="B10" s="1323"/>
      <c r="C10" s="1323"/>
      <c r="D10" s="1323"/>
      <c r="E10" s="1323"/>
      <c r="F10" s="1323"/>
      <c r="G10" s="1323"/>
      <c r="H10" s="1323"/>
      <c r="I10" s="1323"/>
      <c r="J10" s="1323"/>
      <c r="K10" s="1323"/>
      <c r="L10" s="1323"/>
      <c r="M10" s="1323"/>
      <c r="N10" s="1323"/>
      <c r="O10" s="1323"/>
      <c r="P10" s="1323"/>
      <c r="Q10" s="1323"/>
      <c r="R10" s="1323"/>
      <c r="S10" s="1323"/>
      <c r="T10" s="1323"/>
      <c r="U10" s="1323"/>
      <c r="V10" s="19"/>
      <c r="W10" s="19"/>
      <c r="X10" s="19"/>
      <c r="Y10" s="19"/>
      <c r="AH10" s="25"/>
      <c r="AQ10" s="973"/>
      <c r="AR10" s="973"/>
      <c r="AS10" s="973"/>
      <c r="AT10" s="973"/>
      <c r="AU10" s="973"/>
      <c r="AV10" s="973"/>
    </row>
    <row r="11" spans="1:48" s="24" customFormat="1" ht="19.5" customHeight="1">
      <c r="A11" s="234" t="s">
        <v>120</v>
      </c>
      <c r="B11" s="728" t="s">
        <v>392</v>
      </c>
      <c r="C11" s="729"/>
      <c r="D11" s="235"/>
      <c r="E11" s="235"/>
      <c r="F11" s="730"/>
      <c r="G11" s="731">
        <f>G12+G13</f>
        <v>2</v>
      </c>
      <c r="H11" s="732">
        <f>G11*30</f>
        <v>60</v>
      </c>
      <c r="I11" s="238"/>
      <c r="J11" s="239"/>
      <c r="K11" s="239"/>
      <c r="L11" s="239"/>
      <c r="M11" s="240"/>
      <c r="N11" s="247"/>
      <c r="O11" s="1158"/>
      <c r="P11" s="1159"/>
      <c r="Q11" s="239"/>
      <c r="R11" s="1160"/>
      <c r="S11" s="1161"/>
      <c r="T11" s="239"/>
      <c r="U11" s="240"/>
      <c r="V11" s="19"/>
      <c r="W11" s="19"/>
      <c r="X11" s="19"/>
      <c r="Y11" s="19"/>
      <c r="AO11" s="24" t="s">
        <v>231</v>
      </c>
      <c r="AP11" s="980">
        <f>AQ58+AR58</f>
        <v>46</v>
      </c>
      <c r="AQ11" s="973" t="b">
        <f>ISBLANK(N11)</f>
        <v>1</v>
      </c>
      <c r="AR11" s="973" t="b">
        <f>ISBLANK(O11)</f>
        <v>1</v>
      </c>
      <c r="AS11" s="973" t="b">
        <f>ISBLANK(Q11)</f>
        <v>1</v>
      </c>
      <c r="AT11" s="973" t="b">
        <f>ISBLANK(R11)</f>
        <v>1</v>
      </c>
      <c r="AU11" s="973" t="b">
        <f>ISBLANK(T11)</f>
        <v>1</v>
      </c>
      <c r="AV11" s="973" t="b">
        <f>ISBLANK(U11)</f>
        <v>1</v>
      </c>
    </row>
    <row r="12" spans="1:48" s="24" customFormat="1" ht="19.5" customHeight="1">
      <c r="A12" s="330"/>
      <c r="B12" s="733" t="s">
        <v>365</v>
      </c>
      <c r="C12" s="734"/>
      <c r="D12" s="194"/>
      <c r="E12" s="194"/>
      <c r="F12" s="735"/>
      <c r="G12" s="736">
        <v>0</v>
      </c>
      <c r="H12" s="591">
        <f>G12*30</f>
        <v>0</v>
      </c>
      <c r="I12" s="332"/>
      <c r="J12" s="333"/>
      <c r="K12" s="333"/>
      <c r="L12" s="333"/>
      <c r="M12" s="334"/>
      <c r="N12" s="335"/>
      <c r="O12" s="1162"/>
      <c r="P12" s="1163"/>
      <c r="Q12" s="333"/>
      <c r="R12" s="1164"/>
      <c r="S12" s="1165"/>
      <c r="T12" s="333"/>
      <c r="U12" s="334"/>
      <c r="V12" s="19"/>
      <c r="W12" s="19"/>
      <c r="X12" s="19"/>
      <c r="Y12" s="19"/>
      <c r="AO12" s="24" t="s">
        <v>232</v>
      </c>
      <c r="AP12" s="980">
        <f>AS58+AT58</f>
        <v>0</v>
      </c>
      <c r="AQ12" s="973" t="b">
        <f aca="true" t="shared" si="0" ref="AQ12:AR54">ISBLANK(N12)</f>
        <v>1</v>
      </c>
      <c r="AR12" s="973" t="b">
        <f t="shared" si="0"/>
        <v>1</v>
      </c>
      <c r="AS12" s="973" t="b">
        <f aca="true" t="shared" si="1" ref="AS12:AT54">ISBLANK(Q12)</f>
        <v>1</v>
      </c>
      <c r="AT12" s="973" t="b">
        <f t="shared" si="1"/>
        <v>1</v>
      </c>
      <c r="AU12" s="973" t="b">
        <f aca="true" t="shared" si="2" ref="AU12:AV54">ISBLANK(T12)</f>
        <v>1</v>
      </c>
      <c r="AV12" s="973" t="b">
        <f t="shared" si="2"/>
        <v>1</v>
      </c>
    </row>
    <row r="13" spans="1:48" s="24" customFormat="1" ht="19.5" customHeight="1">
      <c r="A13" s="241"/>
      <c r="B13" s="733" t="s">
        <v>43</v>
      </c>
      <c r="C13" s="737"/>
      <c r="D13" s="191">
        <v>1</v>
      </c>
      <c r="E13" s="191"/>
      <c r="F13" s="738"/>
      <c r="G13" s="739">
        <v>2</v>
      </c>
      <c r="H13" s="591">
        <f>G13*30</f>
        <v>60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1162"/>
      <c r="P13" s="1163"/>
      <c r="Q13" s="28"/>
      <c r="R13" s="1164"/>
      <c r="S13" s="1165"/>
      <c r="T13" s="28"/>
      <c r="U13" s="740"/>
      <c r="V13" s="19"/>
      <c r="W13" s="19"/>
      <c r="X13" s="19"/>
      <c r="Y13" s="19"/>
      <c r="AO13" s="24" t="s">
        <v>20</v>
      </c>
      <c r="AP13" s="980">
        <f>AU58+AV58</f>
        <v>4</v>
      </c>
      <c r="AQ13" s="973" t="b">
        <f t="shared" si="0"/>
        <v>0</v>
      </c>
      <c r="AR13" s="973" t="b">
        <f t="shared" si="0"/>
        <v>1</v>
      </c>
      <c r="AS13" s="973" t="b">
        <f t="shared" si="1"/>
        <v>1</v>
      </c>
      <c r="AT13" s="973" t="b">
        <f t="shared" si="1"/>
        <v>1</v>
      </c>
      <c r="AU13" s="973" t="b">
        <f t="shared" si="2"/>
        <v>1</v>
      </c>
      <c r="AV13" s="973" t="b">
        <f t="shared" si="2"/>
        <v>1</v>
      </c>
    </row>
    <row r="14" spans="1:48" s="31" customFormat="1" ht="18.75">
      <c r="A14" s="330" t="s">
        <v>121</v>
      </c>
      <c r="B14" s="741" t="s">
        <v>230</v>
      </c>
      <c r="C14" s="734"/>
      <c r="D14" s="194"/>
      <c r="E14" s="194"/>
      <c r="F14" s="735"/>
      <c r="G14" s="736">
        <f>G15+G16</f>
        <v>6</v>
      </c>
      <c r="H14" s="742">
        <f aca="true" t="shared" si="3" ref="H14:H21">G14*30</f>
        <v>180</v>
      </c>
      <c r="I14" s="332"/>
      <c r="J14" s="333"/>
      <c r="K14" s="333"/>
      <c r="L14" s="333"/>
      <c r="M14" s="334"/>
      <c r="N14" s="335"/>
      <c r="O14" s="1241"/>
      <c r="P14" s="1242"/>
      <c r="Q14" s="333"/>
      <c r="R14" s="1224"/>
      <c r="S14" s="1225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SUMIF($V$14:$V$203,1,$G$14:$G$203)</f>
        <v>44</v>
      </c>
      <c r="AP14" s="579">
        <f>SUM(AP11:AP13)</f>
        <v>50</v>
      </c>
      <c r="AQ14" s="973" t="b">
        <f t="shared" si="0"/>
        <v>1</v>
      </c>
      <c r="AR14" s="973" t="b">
        <f t="shared" si="0"/>
        <v>1</v>
      </c>
      <c r="AS14" s="973" t="b">
        <f t="shared" si="1"/>
        <v>1</v>
      </c>
      <c r="AT14" s="973" t="b">
        <f t="shared" si="1"/>
        <v>1</v>
      </c>
      <c r="AU14" s="973" t="b">
        <f t="shared" si="2"/>
        <v>1</v>
      </c>
      <c r="AV14" s="973" t="b">
        <f t="shared" si="2"/>
        <v>1</v>
      </c>
    </row>
    <row r="15" spans="1:48" s="31" customFormat="1" ht="18.75">
      <c r="A15" s="330"/>
      <c r="B15" s="733" t="s">
        <v>365</v>
      </c>
      <c r="C15" s="734"/>
      <c r="D15" s="194"/>
      <c r="E15" s="194"/>
      <c r="F15" s="735"/>
      <c r="G15" s="736">
        <v>4</v>
      </c>
      <c r="H15" s="591">
        <f t="shared" si="3"/>
        <v>120</v>
      </c>
      <c r="I15" s="332"/>
      <c r="J15" s="333"/>
      <c r="K15" s="333"/>
      <c r="L15" s="333"/>
      <c r="M15" s="334"/>
      <c r="N15" s="335"/>
      <c r="O15" s="1162"/>
      <c r="P15" s="1163"/>
      <c r="Q15" s="333"/>
      <c r="R15" s="1164"/>
      <c r="S15" s="1165"/>
      <c r="T15" s="333"/>
      <c r="U15" s="334"/>
      <c r="W15" s="578" t="s">
        <v>264</v>
      </c>
      <c r="X15" s="578">
        <f aca="true" t="shared" si="4" ref="X15:AC15">COUNTIF($C14:$C203,X14)</f>
        <v>3</v>
      </c>
      <c r="Y15" s="578">
        <f t="shared" si="4"/>
        <v>4</v>
      </c>
      <c r="Z15" s="578">
        <f t="shared" si="4"/>
        <v>4</v>
      </c>
      <c r="AA15" s="578">
        <f t="shared" si="4"/>
        <v>4</v>
      </c>
      <c r="AB15" s="578">
        <f t="shared" si="4"/>
        <v>4</v>
      </c>
      <c r="AC15" s="578">
        <f t="shared" si="4"/>
        <v>1</v>
      </c>
      <c r="AE15" s="31" t="s">
        <v>232</v>
      </c>
      <c r="AF15" s="579">
        <f>SUMIF($V$14:$V$203,2,$G$14:$G$203)</f>
        <v>29.5</v>
      </c>
      <c r="AQ15" s="973" t="b">
        <f t="shared" si="0"/>
        <v>1</v>
      </c>
      <c r="AR15" s="973" t="b">
        <f t="shared" si="0"/>
        <v>1</v>
      </c>
      <c r="AS15" s="973" t="b">
        <f t="shared" si="1"/>
        <v>1</v>
      </c>
      <c r="AT15" s="973" t="b">
        <f t="shared" si="1"/>
        <v>1</v>
      </c>
      <c r="AU15" s="973" t="b">
        <f t="shared" si="2"/>
        <v>1</v>
      </c>
      <c r="AV15" s="973" t="b">
        <f t="shared" si="2"/>
        <v>1</v>
      </c>
    </row>
    <row r="16" spans="1:48" s="31" customFormat="1" ht="18.75">
      <c r="A16" s="330"/>
      <c r="B16" s="733" t="s">
        <v>43</v>
      </c>
      <c r="C16" s="734"/>
      <c r="D16" s="194">
        <v>6</v>
      </c>
      <c r="E16" s="194"/>
      <c r="F16" s="735"/>
      <c r="G16" s="736">
        <v>2</v>
      </c>
      <c r="H16" s="591">
        <f t="shared" si="3"/>
        <v>60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1162"/>
      <c r="P16" s="1163"/>
      <c r="Q16" s="333"/>
      <c r="R16" s="1164"/>
      <c r="S16" s="1165"/>
      <c r="T16" s="333"/>
      <c r="U16" s="333" t="s">
        <v>87</v>
      </c>
      <c r="V16" s="31">
        <v>3</v>
      </c>
      <c r="W16" s="578" t="s">
        <v>177</v>
      </c>
      <c r="X16" s="578">
        <f aca="true" t="shared" si="5" ref="X16:AC16">COUNTIF($D14:$D203,X14)</f>
        <v>4</v>
      </c>
      <c r="Y16" s="578">
        <f t="shared" si="5"/>
        <v>12</v>
      </c>
      <c r="Z16" s="578">
        <f t="shared" si="5"/>
        <v>8</v>
      </c>
      <c r="AA16" s="578">
        <f t="shared" si="5"/>
        <v>13</v>
      </c>
      <c r="AB16" s="578">
        <f t="shared" si="5"/>
        <v>5</v>
      </c>
      <c r="AC16" s="578">
        <f t="shared" si="5"/>
        <v>8</v>
      </c>
      <c r="AE16" s="31" t="s">
        <v>20</v>
      </c>
      <c r="AF16" s="579">
        <f>SUMIF($V$14:$V$203,3,$G$14:$G$203)</f>
        <v>31.5</v>
      </c>
      <c r="AO16" s="31" t="s">
        <v>449</v>
      </c>
      <c r="AP16" s="31">
        <v>2</v>
      </c>
      <c r="AQ16" s="973" t="b">
        <f t="shared" si="0"/>
        <v>1</v>
      </c>
      <c r="AR16" s="973" t="b">
        <f t="shared" si="0"/>
        <v>1</v>
      </c>
      <c r="AS16" s="973" t="b">
        <f t="shared" si="1"/>
        <v>1</v>
      </c>
      <c r="AT16" s="973" t="b">
        <f t="shared" si="1"/>
        <v>1</v>
      </c>
      <c r="AU16" s="973" t="b">
        <f t="shared" si="2"/>
        <v>1</v>
      </c>
      <c r="AV16" s="973" t="b">
        <f t="shared" si="2"/>
        <v>0</v>
      </c>
    </row>
    <row r="17" spans="1:48" s="31" customFormat="1" ht="18.75">
      <c r="A17" s="241" t="s">
        <v>122</v>
      </c>
      <c r="B17" s="733" t="s">
        <v>366</v>
      </c>
      <c r="C17" s="737" t="s">
        <v>241</v>
      </c>
      <c r="D17" s="191"/>
      <c r="E17" s="191"/>
      <c r="F17" s="738"/>
      <c r="G17" s="739">
        <v>4</v>
      </c>
      <c r="H17" s="591">
        <f t="shared" si="3"/>
        <v>120</v>
      </c>
      <c r="I17" s="26"/>
      <c r="J17" s="28"/>
      <c r="K17" s="28"/>
      <c r="L17" s="28"/>
      <c r="M17" s="242"/>
      <c r="N17" s="250"/>
      <c r="O17" s="1162"/>
      <c r="P17" s="1163"/>
      <c r="Q17" s="28"/>
      <c r="R17" s="1164"/>
      <c r="S17" s="1165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105</v>
      </c>
      <c r="AQ17" s="973" t="b">
        <f t="shared" si="0"/>
        <v>1</v>
      </c>
      <c r="AR17" s="973" t="b">
        <f t="shared" si="0"/>
        <v>1</v>
      </c>
      <c r="AS17" s="973" t="b">
        <f t="shared" si="1"/>
        <v>1</v>
      </c>
      <c r="AT17" s="973" t="b">
        <f t="shared" si="1"/>
        <v>1</v>
      </c>
      <c r="AU17" s="973" t="b">
        <f t="shared" si="2"/>
        <v>1</v>
      </c>
      <c r="AV17" s="973" t="b">
        <f t="shared" si="2"/>
        <v>1</v>
      </c>
    </row>
    <row r="18" spans="1:48" s="31" customFormat="1" ht="18.75">
      <c r="A18" s="241" t="s">
        <v>123</v>
      </c>
      <c r="B18" s="733" t="s">
        <v>367</v>
      </c>
      <c r="C18" s="737"/>
      <c r="D18" s="191" t="s">
        <v>300</v>
      </c>
      <c r="E18" s="191"/>
      <c r="F18" s="738"/>
      <c r="G18" s="739">
        <v>3</v>
      </c>
      <c r="H18" s="591">
        <f t="shared" si="3"/>
        <v>90</v>
      </c>
      <c r="I18" s="30"/>
      <c r="J18" s="28"/>
      <c r="K18" s="28"/>
      <c r="L18" s="28"/>
      <c r="M18" s="243"/>
      <c r="N18" s="250"/>
      <c r="O18" s="1162"/>
      <c r="P18" s="1163"/>
      <c r="Q18" s="28"/>
      <c r="R18" s="1164"/>
      <c r="S18" s="1165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  <c r="AQ18" s="973" t="b">
        <f t="shared" si="0"/>
        <v>1</v>
      </c>
      <c r="AR18" s="973" t="b">
        <f t="shared" si="0"/>
        <v>1</v>
      </c>
      <c r="AS18" s="973" t="b">
        <f t="shared" si="1"/>
        <v>1</v>
      </c>
      <c r="AT18" s="973" t="b">
        <f t="shared" si="1"/>
        <v>1</v>
      </c>
      <c r="AU18" s="973" t="b">
        <f t="shared" si="2"/>
        <v>1</v>
      </c>
      <c r="AV18" s="973" t="b">
        <f t="shared" si="2"/>
        <v>1</v>
      </c>
    </row>
    <row r="19" spans="1:48" s="31" customFormat="1" ht="35.25" customHeight="1">
      <c r="A19" s="241" t="s">
        <v>124</v>
      </c>
      <c r="B19" s="745" t="s">
        <v>368</v>
      </c>
      <c r="C19" s="734" t="s">
        <v>241</v>
      </c>
      <c r="D19" s="746"/>
      <c r="E19" s="746"/>
      <c r="F19" s="747"/>
      <c r="G19" s="739">
        <v>3</v>
      </c>
      <c r="H19" s="591">
        <f t="shared" si="3"/>
        <v>90</v>
      </c>
      <c r="I19" s="28"/>
      <c r="J19" s="26"/>
      <c r="K19" s="26"/>
      <c r="L19" s="26"/>
      <c r="M19" s="242"/>
      <c r="N19" s="250"/>
      <c r="O19" s="1162"/>
      <c r="P19" s="1163"/>
      <c r="Q19" s="28"/>
      <c r="R19" s="1164"/>
      <c r="S19" s="1165"/>
      <c r="T19" s="28"/>
      <c r="U19" s="242"/>
      <c r="AP19" s="980">
        <f>AP16/60*100</f>
        <v>3.3333333333333335</v>
      </c>
      <c r="AQ19" s="973" t="b">
        <f t="shared" si="0"/>
        <v>1</v>
      </c>
      <c r="AR19" s="973" t="b">
        <f t="shared" si="0"/>
        <v>1</v>
      </c>
      <c r="AS19" s="973" t="b">
        <f t="shared" si="1"/>
        <v>1</v>
      </c>
      <c r="AT19" s="973" t="b">
        <f t="shared" si="1"/>
        <v>1</v>
      </c>
      <c r="AU19" s="973" t="b">
        <f t="shared" si="2"/>
        <v>1</v>
      </c>
      <c r="AV19" s="973" t="b">
        <f t="shared" si="2"/>
        <v>1</v>
      </c>
    </row>
    <row r="20" spans="1:48" s="31" customFormat="1" ht="18.75">
      <c r="A20" s="241" t="s">
        <v>240</v>
      </c>
      <c r="B20" s="748" t="s">
        <v>97</v>
      </c>
      <c r="C20" s="734"/>
      <c r="D20" s="749"/>
      <c r="E20" s="749"/>
      <c r="F20" s="750"/>
      <c r="G20" s="739">
        <f>G21+G22</f>
        <v>4</v>
      </c>
      <c r="H20" s="591">
        <f t="shared" si="3"/>
        <v>120</v>
      </c>
      <c r="I20" s="28"/>
      <c r="J20" s="26"/>
      <c r="K20" s="26"/>
      <c r="L20" s="26"/>
      <c r="M20" s="242"/>
      <c r="N20" s="250"/>
      <c r="O20" s="1162"/>
      <c r="P20" s="1163"/>
      <c r="Q20" s="28"/>
      <c r="R20" s="1164"/>
      <c r="S20" s="1165"/>
      <c r="T20" s="28"/>
      <c r="U20" s="242"/>
      <c r="AQ20" s="973" t="b">
        <f t="shared" si="0"/>
        <v>1</v>
      </c>
      <c r="AR20" s="973" t="b">
        <f t="shared" si="0"/>
        <v>1</v>
      </c>
      <c r="AS20" s="973" t="b">
        <f t="shared" si="1"/>
        <v>1</v>
      </c>
      <c r="AT20" s="973" t="b">
        <f t="shared" si="1"/>
        <v>1</v>
      </c>
      <c r="AU20" s="973" t="b">
        <f t="shared" si="2"/>
        <v>1</v>
      </c>
      <c r="AV20" s="973" t="b">
        <f t="shared" si="2"/>
        <v>1</v>
      </c>
    </row>
    <row r="21" spans="1:48" s="31" customFormat="1" ht="18.75">
      <c r="A21" s="222"/>
      <c r="B21" s="751" t="s">
        <v>365</v>
      </c>
      <c r="C21" s="734"/>
      <c r="D21" s="749"/>
      <c r="E21" s="749"/>
      <c r="F21" s="750"/>
      <c r="G21" s="739">
        <v>0</v>
      </c>
      <c r="H21" s="591">
        <f t="shared" si="3"/>
        <v>0</v>
      </c>
      <c r="I21" s="28"/>
      <c r="J21" s="26"/>
      <c r="K21" s="26"/>
      <c r="L21" s="26"/>
      <c r="M21" s="242"/>
      <c r="N21" s="250"/>
      <c r="O21" s="1162"/>
      <c r="P21" s="1163"/>
      <c r="Q21" s="28"/>
      <c r="R21" s="1164"/>
      <c r="S21" s="1165"/>
      <c r="T21" s="28"/>
      <c r="U21" s="242"/>
      <c r="AQ21" s="973" t="b">
        <f t="shared" si="0"/>
        <v>1</v>
      </c>
      <c r="AR21" s="973" t="b">
        <f t="shared" si="0"/>
        <v>1</v>
      </c>
      <c r="AS21" s="973" t="b">
        <f t="shared" si="1"/>
        <v>1</v>
      </c>
      <c r="AT21" s="973" t="b">
        <f t="shared" si="1"/>
        <v>1</v>
      </c>
      <c r="AU21" s="973" t="b">
        <f t="shared" si="2"/>
        <v>1</v>
      </c>
      <c r="AV21" s="973" t="b">
        <f t="shared" si="2"/>
        <v>1</v>
      </c>
    </row>
    <row r="22" spans="1:48" s="31" customFormat="1" ht="19.5" customHeight="1">
      <c r="A22" s="241"/>
      <c r="B22" s="751" t="s">
        <v>43</v>
      </c>
      <c r="C22" s="959">
        <v>1</v>
      </c>
      <c r="D22" s="26"/>
      <c r="E22" s="26"/>
      <c r="F22" s="750"/>
      <c r="G22" s="739">
        <v>4</v>
      </c>
      <c r="H22" s="591">
        <f>G22*30</f>
        <v>120</v>
      </c>
      <c r="I22" s="752" t="s">
        <v>48</v>
      </c>
      <c r="J22" s="28" t="s">
        <v>87</v>
      </c>
      <c r="K22" s="753"/>
      <c r="L22" s="753"/>
      <c r="M22" s="243">
        <v>41</v>
      </c>
      <c r="N22" s="960" t="s">
        <v>87</v>
      </c>
      <c r="O22" s="1162"/>
      <c r="P22" s="1163"/>
      <c r="Q22" s="28"/>
      <c r="R22" s="1164"/>
      <c r="S22" s="1165"/>
      <c r="T22" s="28"/>
      <c r="U22" s="242"/>
      <c r="V22" s="31">
        <v>1</v>
      </c>
      <c r="AQ22" s="973" t="b">
        <f t="shared" si="0"/>
        <v>0</v>
      </c>
      <c r="AR22" s="973" t="b">
        <f t="shared" si="0"/>
        <v>1</v>
      </c>
      <c r="AS22" s="973" t="b">
        <f t="shared" si="1"/>
        <v>1</v>
      </c>
      <c r="AT22" s="973" t="b">
        <f t="shared" si="1"/>
        <v>1</v>
      </c>
      <c r="AU22" s="973" t="b">
        <f t="shared" si="2"/>
        <v>1</v>
      </c>
      <c r="AV22" s="973" t="b">
        <f t="shared" si="2"/>
        <v>1</v>
      </c>
    </row>
    <row r="23" spans="1:48" s="66" customFormat="1" ht="19.5" customHeight="1">
      <c r="A23" s="256" t="s">
        <v>281</v>
      </c>
      <c r="B23" s="748" t="s">
        <v>412</v>
      </c>
      <c r="C23" s="754"/>
      <c r="D23" s="62"/>
      <c r="E23" s="62"/>
      <c r="F23" s="755"/>
      <c r="G23" s="756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1162"/>
      <c r="P23" s="1163"/>
      <c r="Q23" s="28"/>
      <c r="R23" s="1164"/>
      <c r="S23" s="1165"/>
      <c r="T23" s="28"/>
      <c r="U23" s="242"/>
      <c r="W23" s="578" t="s">
        <v>264</v>
      </c>
      <c r="X23" s="578">
        <f aca="true" t="shared" si="6" ref="X23:AC23">COUNTIF($C23:$C203,X139)</f>
        <v>2</v>
      </c>
      <c r="Y23" s="578">
        <f t="shared" si="6"/>
        <v>4</v>
      </c>
      <c r="Z23" s="578">
        <f t="shared" si="6"/>
        <v>4</v>
      </c>
      <c r="AA23" s="578">
        <f t="shared" si="6"/>
        <v>4</v>
      </c>
      <c r="AB23" s="578">
        <f t="shared" si="6"/>
        <v>4</v>
      </c>
      <c r="AC23" s="578">
        <f t="shared" si="6"/>
        <v>1</v>
      </c>
      <c r="AD23" s="31" t="s">
        <v>232</v>
      </c>
      <c r="AE23" s="579">
        <f>SUMIF($V$23:$V$203,2,$G$23:$G$203)</f>
        <v>29.5</v>
      </c>
      <c r="AQ23" s="973" t="b">
        <f t="shared" si="0"/>
        <v>1</v>
      </c>
      <c r="AR23" s="973" t="b">
        <f t="shared" si="0"/>
        <v>1</v>
      </c>
      <c r="AS23" s="973" t="b">
        <f t="shared" si="1"/>
        <v>1</v>
      </c>
      <c r="AT23" s="973" t="b">
        <f t="shared" si="1"/>
        <v>1</v>
      </c>
      <c r="AU23" s="973" t="b">
        <f t="shared" si="2"/>
        <v>1</v>
      </c>
      <c r="AV23" s="973" t="b">
        <f t="shared" si="2"/>
        <v>1</v>
      </c>
    </row>
    <row r="24" spans="1:48" s="66" customFormat="1" ht="18.75">
      <c r="A24" s="222"/>
      <c r="B24" s="748" t="s">
        <v>365</v>
      </c>
      <c r="C24" s="754"/>
      <c r="D24" s="62"/>
      <c r="E24" s="62"/>
      <c r="F24" s="755"/>
      <c r="G24" s="756">
        <v>0</v>
      </c>
      <c r="H24" s="591">
        <f>G24*30</f>
        <v>0</v>
      </c>
      <c r="I24" s="28"/>
      <c r="J24" s="28"/>
      <c r="K24" s="28"/>
      <c r="L24" s="28"/>
      <c r="M24" s="242"/>
      <c r="N24" s="250"/>
      <c r="O24" s="1162"/>
      <c r="P24" s="1163"/>
      <c r="Q24" s="28"/>
      <c r="R24" s="1164"/>
      <c r="S24" s="1165"/>
      <c r="T24" s="28"/>
      <c r="U24" s="242"/>
      <c r="W24" s="578" t="s">
        <v>177</v>
      </c>
      <c r="X24" s="578">
        <f aca="true" t="shared" si="7" ref="X24:AC24">COUNTIF($D23:$D203,X139)</f>
        <v>4</v>
      </c>
      <c r="Y24" s="578">
        <f t="shared" si="7"/>
        <v>12</v>
      </c>
      <c r="Z24" s="578">
        <f t="shared" si="7"/>
        <v>8</v>
      </c>
      <c r="AA24" s="578">
        <f t="shared" si="7"/>
        <v>13</v>
      </c>
      <c r="AB24" s="578">
        <f t="shared" si="7"/>
        <v>5</v>
      </c>
      <c r="AC24" s="578">
        <f t="shared" si="7"/>
        <v>7</v>
      </c>
      <c r="AD24" s="31" t="s">
        <v>20</v>
      </c>
      <c r="AE24" s="579">
        <f>SUMIF($V$23:$V$203,3,$G$23:$G$203)</f>
        <v>29.5</v>
      </c>
      <c r="AQ24" s="973" t="b">
        <f t="shared" si="0"/>
        <v>1</v>
      </c>
      <c r="AR24" s="973" t="b">
        <f t="shared" si="0"/>
        <v>1</v>
      </c>
      <c r="AS24" s="973" t="b">
        <f t="shared" si="1"/>
        <v>1</v>
      </c>
      <c r="AT24" s="973" t="b">
        <f t="shared" si="1"/>
        <v>1</v>
      </c>
      <c r="AU24" s="973" t="b">
        <f t="shared" si="2"/>
        <v>1</v>
      </c>
      <c r="AV24" s="973" t="b">
        <f t="shared" si="2"/>
        <v>1</v>
      </c>
    </row>
    <row r="25" spans="1:48" s="66" customFormat="1" ht="18.75">
      <c r="A25" s="256"/>
      <c r="B25" s="748" t="s">
        <v>43</v>
      </c>
      <c r="C25" s="754">
        <v>1</v>
      </c>
      <c r="D25" s="63"/>
      <c r="E25" s="62"/>
      <c r="F25" s="755"/>
      <c r="G25" s="756">
        <v>4</v>
      </c>
      <c r="H25" s="591">
        <f>G25*30</f>
        <v>120</v>
      </c>
      <c r="I25" s="30">
        <v>4</v>
      </c>
      <c r="J25" s="28" t="s">
        <v>87</v>
      </c>
      <c r="K25" s="28"/>
      <c r="L25" s="28"/>
      <c r="M25" s="243">
        <f>H25-I25</f>
        <v>116</v>
      </c>
      <c r="N25" s="250" t="s">
        <v>87</v>
      </c>
      <c r="O25" s="1162"/>
      <c r="P25" s="1163"/>
      <c r="Q25" s="28"/>
      <c r="R25" s="1164"/>
      <c r="S25" s="1165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59</v>
      </c>
      <c r="AQ25" s="973" t="b">
        <f t="shared" si="0"/>
        <v>0</v>
      </c>
      <c r="AR25" s="973" t="b">
        <f t="shared" si="0"/>
        <v>1</v>
      </c>
      <c r="AS25" s="973" t="b">
        <f t="shared" si="1"/>
        <v>1</v>
      </c>
      <c r="AT25" s="973" t="b">
        <f t="shared" si="1"/>
        <v>1</v>
      </c>
      <c r="AU25" s="973" t="b">
        <f t="shared" si="2"/>
        <v>1</v>
      </c>
      <c r="AV25" s="973" t="b">
        <f t="shared" si="2"/>
        <v>1</v>
      </c>
    </row>
    <row r="26" spans="1:48" s="66" customFormat="1" ht="21.75" customHeight="1">
      <c r="A26" s="256" t="s">
        <v>282</v>
      </c>
      <c r="B26" s="587" t="s">
        <v>332</v>
      </c>
      <c r="C26" s="757"/>
      <c r="D26" s="63"/>
      <c r="E26" s="63"/>
      <c r="F26" s="755"/>
      <c r="G26" s="756">
        <f>G27+G28</f>
        <v>10</v>
      </c>
      <c r="H26" s="591">
        <f aca="true" t="shared" si="8" ref="H26:H35">G26*30</f>
        <v>300</v>
      </c>
      <c r="I26" s="28"/>
      <c r="J26" s="28"/>
      <c r="K26" s="28"/>
      <c r="L26" s="28"/>
      <c r="M26" s="242"/>
      <c r="N26" s="250"/>
      <c r="O26" s="1162"/>
      <c r="P26" s="1163"/>
      <c r="Q26" s="28"/>
      <c r="R26" s="1164"/>
      <c r="S26" s="1165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  <c r="AQ26" s="973" t="b">
        <f t="shared" si="0"/>
        <v>1</v>
      </c>
      <c r="AR26" s="973" t="b">
        <f t="shared" si="0"/>
        <v>1</v>
      </c>
      <c r="AS26" s="973" t="b">
        <f t="shared" si="1"/>
        <v>1</v>
      </c>
      <c r="AT26" s="973" t="b">
        <f t="shared" si="1"/>
        <v>1</v>
      </c>
      <c r="AU26" s="973" t="b">
        <f t="shared" si="2"/>
        <v>1</v>
      </c>
      <c r="AV26" s="973" t="b">
        <f t="shared" si="2"/>
        <v>1</v>
      </c>
    </row>
    <row r="27" spans="1:48" s="66" customFormat="1" ht="18.75">
      <c r="A27" s="222"/>
      <c r="B27" s="748" t="s">
        <v>365</v>
      </c>
      <c r="C27" s="757"/>
      <c r="D27" s="63"/>
      <c r="E27" s="63"/>
      <c r="F27" s="755"/>
      <c r="G27" s="756">
        <v>0</v>
      </c>
      <c r="H27" s="591">
        <f t="shared" si="8"/>
        <v>0</v>
      </c>
      <c r="I27" s="28"/>
      <c r="J27" s="28"/>
      <c r="K27" s="28"/>
      <c r="L27" s="28"/>
      <c r="M27" s="242"/>
      <c r="N27" s="250"/>
      <c r="O27" s="1162"/>
      <c r="P27" s="1163"/>
      <c r="Q27" s="28"/>
      <c r="R27" s="1164"/>
      <c r="S27" s="1165"/>
      <c r="T27" s="28"/>
      <c r="U27" s="242"/>
      <c r="AQ27" s="973" t="b">
        <f t="shared" si="0"/>
        <v>1</v>
      </c>
      <c r="AR27" s="973" t="b">
        <f t="shared" si="0"/>
        <v>1</v>
      </c>
      <c r="AS27" s="973" t="b">
        <f t="shared" si="1"/>
        <v>1</v>
      </c>
      <c r="AT27" s="973" t="b">
        <f t="shared" si="1"/>
        <v>1</v>
      </c>
      <c r="AU27" s="973" t="b">
        <f t="shared" si="2"/>
        <v>1</v>
      </c>
      <c r="AV27" s="973" t="b">
        <f t="shared" si="2"/>
        <v>1</v>
      </c>
    </row>
    <row r="28" spans="1:48" s="66" customFormat="1" ht="18.75">
      <c r="A28" s="256"/>
      <c r="B28" s="748" t="s">
        <v>43</v>
      </c>
      <c r="C28" s="757"/>
      <c r="D28" s="63"/>
      <c r="E28" s="63"/>
      <c r="F28" s="755"/>
      <c r="G28" s="756">
        <f>G29+G30</f>
        <v>10</v>
      </c>
      <c r="H28" s="591">
        <f t="shared" si="8"/>
        <v>300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286</v>
      </c>
      <c r="N28" s="250"/>
      <c r="O28" s="1162"/>
      <c r="P28" s="1163"/>
      <c r="Q28" s="28"/>
      <c r="R28" s="1164"/>
      <c r="S28" s="1165"/>
      <c r="T28" s="28"/>
      <c r="U28" s="242"/>
      <c r="AQ28" s="973" t="b">
        <f t="shared" si="0"/>
        <v>1</v>
      </c>
      <c r="AR28" s="973" t="b">
        <f t="shared" si="0"/>
        <v>1</v>
      </c>
      <c r="AS28" s="973" t="b">
        <f t="shared" si="1"/>
        <v>1</v>
      </c>
      <c r="AT28" s="973" t="b">
        <f t="shared" si="1"/>
        <v>1</v>
      </c>
      <c r="AU28" s="973" t="b">
        <f t="shared" si="2"/>
        <v>1</v>
      </c>
      <c r="AV28" s="973" t="b">
        <f t="shared" si="2"/>
        <v>1</v>
      </c>
    </row>
    <row r="29" spans="1:48" s="66" customFormat="1" ht="20.25" customHeight="1">
      <c r="A29" s="256"/>
      <c r="B29" s="748" t="s">
        <v>43</v>
      </c>
      <c r="C29" s="757"/>
      <c r="D29" s="63">
        <v>1</v>
      </c>
      <c r="E29" s="63"/>
      <c r="F29" s="755"/>
      <c r="G29" s="756">
        <v>5</v>
      </c>
      <c r="H29" s="591">
        <f>G29*30</f>
        <v>150</v>
      </c>
      <c r="I29" s="30">
        <v>8</v>
      </c>
      <c r="J29" s="28" t="s">
        <v>87</v>
      </c>
      <c r="K29" s="28"/>
      <c r="L29" s="28" t="s">
        <v>87</v>
      </c>
      <c r="M29" s="243">
        <f>H29-I29</f>
        <v>142</v>
      </c>
      <c r="N29" s="241" t="s">
        <v>94</v>
      </c>
      <c r="O29" s="1162"/>
      <c r="P29" s="1163"/>
      <c r="Q29" s="28"/>
      <c r="R29" s="1164"/>
      <c r="S29" s="1165"/>
      <c r="T29" s="28"/>
      <c r="U29" s="242"/>
      <c r="V29" s="66">
        <v>1</v>
      </c>
      <c r="AQ29" s="973" t="b">
        <f t="shared" si="0"/>
        <v>0</v>
      </c>
      <c r="AR29" s="973" t="b">
        <f t="shared" si="0"/>
        <v>1</v>
      </c>
      <c r="AS29" s="973" t="b">
        <f t="shared" si="1"/>
        <v>1</v>
      </c>
      <c r="AT29" s="973" t="b">
        <f t="shared" si="1"/>
        <v>1</v>
      </c>
      <c r="AU29" s="973" t="b">
        <f t="shared" si="2"/>
        <v>1</v>
      </c>
      <c r="AV29" s="973" t="b">
        <f t="shared" si="2"/>
        <v>1</v>
      </c>
    </row>
    <row r="30" spans="1:48" s="66" customFormat="1" ht="18.75">
      <c r="A30" s="256"/>
      <c r="B30" s="748" t="s">
        <v>43</v>
      </c>
      <c r="C30" s="754">
        <v>2</v>
      </c>
      <c r="D30" s="63"/>
      <c r="E30" s="63"/>
      <c r="F30" s="755"/>
      <c r="G30" s="756">
        <v>5</v>
      </c>
      <c r="H30" s="591">
        <f t="shared" si="8"/>
        <v>150</v>
      </c>
      <c r="I30" s="30">
        <v>8</v>
      </c>
      <c r="J30" s="28" t="s">
        <v>90</v>
      </c>
      <c r="K30" s="28"/>
      <c r="L30" s="28" t="s">
        <v>90</v>
      </c>
      <c r="M30" s="243">
        <f>H30-I30</f>
        <v>142</v>
      </c>
      <c r="N30" s="250"/>
      <c r="O30" s="1164" t="s">
        <v>294</v>
      </c>
      <c r="P30" s="1165"/>
      <c r="Q30" s="28"/>
      <c r="R30" s="1164"/>
      <c r="S30" s="1165"/>
      <c r="T30" s="28"/>
      <c r="U30" s="242"/>
      <c r="V30" s="66">
        <v>1</v>
      </c>
      <c r="AQ30" s="973" t="b">
        <f t="shared" si="0"/>
        <v>1</v>
      </c>
      <c r="AR30" s="973" t="b">
        <f t="shared" si="0"/>
        <v>0</v>
      </c>
      <c r="AS30" s="973" t="b">
        <f t="shared" si="1"/>
        <v>1</v>
      </c>
      <c r="AT30" s="973" t="b">
        <f t="shared" si="1"/>
        <v>1</v>
      </c>
      <c r="AU30" s="973" t="b">
        <f t="shared" si="2"/>
        <v>1</v>
      </c>
      <c r="AV30" s="973" t="b">
        <f t="shared" si="2"/>
        <v>1</v>
      </c>
    </row>
    <row r="31" spans="1:48" s="66" customFormat="1" ht="18.75">
      <c r="A31" s="256" t="s">
        <v>283</v>
      </c>
      <c r="B31" s="758" t="s">
        <v>196</v>
      </c>
      <c r="C31" s="757"/>
      <c r="D31" s="62"/>
      <c r="E31" s="62"/>
      <c r="F31" s="755"/>
      <c r="G31" s="756">
        <f>G32+G33</f>
        <v>15</v>
      </c>
      <c r="H31" s="591">
        <f t="shared" si="8"/>
        <v>450</v>
      </c>
      <c r="I31" s="28"/>
      <c r="J31" s="28"/>
      <c r="K31" s="28"/>
      <c r="L31" s="28"/>
      <c r="M31" s="242"/>
      <c r="N31" s="250"/>
      <c r="O31" s="1162"/>
      <c r="P31" s="1163"/>
      <c r="Q31" s="28"/>
      <c r="R31" s="1164"/>
      <c r="S31" s="1165"/>
      <c r="T31" s="28"/>
      <c r="U31" s="242"/>
      <c r="AQ31" s="973" t="b">
        <f t="shared" si="0"/>
        <v>1</v>
      </c>
      <c r="AR31" s="973" t="b">
        <f t="shared" si="0"/>
        <v>1</v>
      </c>
      <c r="AS31" s="973" t="b">
        <f t="shared" si="1"/>
        <v>1</v>
      </c>
      <c r="AT31" s="973" t="b">
        <f t="shared" si="1"/>
        <v>1</v>
      </c>
      <c r="AU31" s="973" t="b">
        <f t="shared" si="2"/>
        <v>1</v>
      </c>
      <c r="AV31" s="973" t="b">
        <f t="shared" si="2"/>
        <v>1</v>
      </c>
    </row>
    <row r="32" spans="1:48" s="66" customFormat="1" ht="18.75">
      <c r="A32" s="222"/>
      <c r="B32" s="748" t="s">
        <v>365</v>
      </c>
      <c r="C32" s="757"/>
      <c r="D32" s="62"/>
      <c r="E32" s="62"/>
      <c r="F32" s="755"/>
      <c r="G32" s="642">
        <v>3.5</v>
      </c>
      <c r="H32" s="591">
        <f t="shared" si="8"/>
        <v>105</v>
      </c>
      <c r="I32" s="40"/>
      <c r="J32" s="40"/>
      <c r="K32" s="40"/>
      <c r="L32" s="40"/>
      <c r="M32" s="759"/>
      <c r="N32" s="313"/>
      <c r="O32" s="1162"/>
      <c r="P32" s="1163"/>
      <c r="Q32" s="28"/>
      <c r="R32" s="1164"/>
      <c r="S32" s="1165"/>
      <c r="T32" s="28"/>
      <c r="U32" s="242"/>
      <c r="AQ32" s="973" t="b">
        <f t="shared" si="0"/>
        <v>1</v>
      </c>
      <c r="AR32" s="973" t="b">
        <f t="shared" si="0"/>
        <v>1</v>
      </c>
      <c r="AS32" s="973" t="b">
        <f t="shared" si="1"/>
        <v>1</v>
      </c>
      <c r="AT32" s="973" t="b">
        <f t="shared" si="1"/>
        <v>1</v>
      </c>
      <c r="AU32" s="973" t="b">
        <f t="shared" si="2"/>
        <v>1</v>
      </c>
      <c r="AV32" s="973" t="b">
        <f t="shared" si="2"/>
        <v>1</v>
      </c>
    </row>
    <row r="33" spans="1:48" s="66" customFormat="1" ht="19.5" customHeight="1">
      <c r="A33" s="222"/>
      <c r="B33" s="748" t="s">
        <v>43</v>
      </c>
      <c r="C33" s="757"/>
      <c r="D33" s="62"/>
      <c r="E33" s="62"/>
      <c r="F33" s="755"/>
      <c r="G33" s="642">
        <f>G34+G35</f>
        <v>11.5</v>
      </c>
      <c r="H33" s="591">
        <f>G33*30</f>
        <v>345</v>
      </c>
      <c r="I33" s="760">
        <f>I34+I35</f>
        <v>28</v>
      </c>
      <c r="J33" s="760">
        <v>20</v>
      </c>
      <c r="K33" s="760"/>
      <c r="L33" s="760">
        <v>8</v>
      </c>
      <c r="M33" s="761">
        <f>H33-I33</f>
        <v>317</v>
      </c>
      <c r="N33" s="313"/>
      <c r="O33" s="1162"/>
      <c r="P33" s="1163"/>
      <c r="Q33" s="28"/>
      <c r="R33" s="1164"/>
      <c r="S33" s="1165"/>
      <c r="T33" s="28"/>
      <c r="U33" s="242"/>
      <c r="AQ33" s="973" t="b">
        <f t="shared" si="0"/>
        <v>1</v>
      </c>
      <c r="AR33" s="973" t="b">
        <f t="shared" si="0"/>
        <v>1</v>
      </c>
      <c r="AS33" s="973" t="b">
        <f t="shared" si="1"/>
        <v>1</v>
      </c>
      <c r="AT33" s="973" t="b">
        <f t="shared" si="1"/>
        <v>1</v>
      </c>
      <c r="AU33" s="973" t="b">
        <f t="shared" si="2"/>
        <v>1</v>
      </c>
      <c r="AV33" s="973" t="b">
        <f t="shared" si="2"/>
        <v>1</v>
      </c>
    </row>
    <row r="34" spans="1:48" s="66" customFormat="1" ht="19.5" customHeight="1">
      <c r="A34" s="256"/>
      <c r="B34" s="748" t="s">
        <v>43</v>
      </c>
      <c r="C34" s="754">
        <v>1</v>
      </c>
      <c r="D34" s="62"/>
      <c r="E34" s="62"/>
      <c r="F34" s="755"/>
      <c r="G34" s="642">
        <v>6.5</v>
      </c>
      <c r="H34" s="591">
        <f t="shared" si="8"/>
        <v>195</v>
      </c>
      <c r="I34" s="95">
        <v>16</v>
      </c>
      <c r="J34" s="40" t="s">
        <v>92</v>
      </c>
      <c r="K34" s="40"/>
      <c r="L34" s="40" t="s">
        <v>208</v>
      </c>
      <c r="M34" s="276">
        <f>H34-I34</f>
        <v>179</v>
      </c>
      <c r="N34" s="241" t="s">
        <v>209</v>
      </c>
      <c r="O34" s="1162"/>
      <c r="P34" s="1163"/>
      <c r="Q34" s="28"/>
      <c r="R34" s="1164"/>
      <c r="S34" s="1165"/>
      <c r="T34" s="28"/>
      <c r="U34" s="242"/>
      <c r="V34" s="66">
        <v>1</v>
      </c>
      <c r="AQ34" s="973" t="b">
        <f t="shared" si="0"/>
        <v>0</v>
      </c>
      <c r="AR34" s="973" t="b">
        <f t="shared" si="0"/>
        <v>1</v>
      </c>
      <c r="AS34" s="973" t="b">
        <f t="shared" si="1"/>
        <v>1</v>
      </c>
      <c r="AT34" s="973" t="b">
        <f t="shared" si="1"/>
        <v>1</v>
      </c>
      <c r="AU34" s="973" t="b">
        <f t="shared" si="2"/>
        <v>1</v>
      </c>
      <c r="AV34" s="973" t="b">
        <f t="shared" si="2"/>
        <v>1</v>
      </c>
    </row>
    <row r="35" spans="1:48" s="66" customFormat="1" ht="19.5" customHeight="1">
      <c r="A35" s="256"/>
      <c r="B35" s="748" t="s">
        <v>43</v>
      </c>
      <c r="C35" s="754">
        <v>2</v>
      </c>
      <c r="D35" s="62"/>
      <c r="E35" s="62"/>
      <c r="F35" s="755"/>
      <c r="G35" s="642">
        <v>5</v>
      </c>
      <c r="H35" s="591">
        <f t="shared" si="8"/>
        <v>150</v>
      </c>
      <c r="I35" s="95">
        <v>12</v>
      </c>
      <c r="J35" s="40" t="s">
        <v>94</v>
      </c>
      <c r="K35" s="40"/>
      <c r="L35" s="40" t="s">
        <v>208</v>
      </c>
      <c r="M35" s="276">
        <f>H35-I35</f>
        <v>138</v>
      </c>
      <c r="N35" s="313"/>
      <c r="O35" s="1219" t="s">
        <v>88</v>
      </c>
      <c r="P35" s="1220"/>
      <c r="Q35" s="28"/>
      <c r="R35" s="1164"/>
      <c r="S35" s="1165"/>
      <c r="T35" s="28"/>
      <c r="U35" s="242"/>
      <c r="V35" s="66">
        <v>1</v>
      </c>
      <c r="AQ35" s="973" t="b">
        <f t="shared" si="0"/>
        <v>1</v>
      </c>
      <c r="AR35" s="973" t="b">
        <f t="shared" si="0"/>
        <v>0</v>
      </c>
      <c r="AS35" s="973" t="b">
        <f t="shared" si="1"/>
        <v>1</v>
      </c>
      <c r="AT35" s="973" t="b">
        <f t="shared" si="1"/>
        <v>1</v>
      </c>
      <c r="AU35" s="973" t="b">
        <f t="shared" si="2"/>
        <v>1</v>
      </c>
      <c r="AV35" s="973" t="b">
        <f t="shared" si="2"/>
        <v>1</v>
      </c>
    </row>
    <row r="36" spans="1:48" s="66" customFormat="1" ht="39.75" customHeight="1">
      <c r="A36" s="256" t="s">
        <v>284</v>
      </c>
      <c r="B36" s="758" t="s">
        <v>67</v>
      </c>
      <c r="C36" s="757"/>
      <c r="D36" s="62"/>
      <c r="E36" s="62"/>
      <c r="F36" s="755"/>
      <c r="G36" s="642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1185"/>
      <c r="P36" s="1186"/>
      <c r="Q36" s="28"/>
      <c r="R36" s="1164"/>
      <c r="S36" s="1165"/>
      <c r="T36" s="28"/>
      <c r="U36" s="242"/>
      <c r="AQ36" s="973" t="b">
        <f t="shared" si="0"/>
        <v>1</v>
      </c>
      <c r="AR36" s="973" t="b">
        <f t="shared" si="0"/>
        <v>1</v>
      </c>
      <c r="AS36" s="973" t="b">
        <f t="shared" si="1"/>
        <v>1</v>
      </c>
      <c r="AT36" s="973" t="b">
        <f t="shared" si="1"/>
        <v>1</v>
      </c>
      <c r="AU36" s="973" t="b">
        <f t="shared" si="2"/>
        <v>1</v>
      </c>
      <c r="AV36" s="973" t="b">
        <f t="shared" si="2"/>
        <v>1</v>
      </c>
    </row>
    <row r="37" spans="1:48" s="66" customFormat="1" ht="19.5" customHeight="1">
      <c r="A37" s="222"/>
      <c r="B37" s="748" t="s">
        <v>365</v>
      </c>
      <c r="C37" s="757"/>
      <c r="D37" s="62"/>
      <c r="E37" s="62"/>
      <c r="F37" s="755"/>
      <c r="G37" s="642">
        <v>1.5</v>
      </c>
      <c r="H37" s="591">
        <f aca="true" t="shared" si="9" ref="H37:H54">G37*30</f>
        <v>45</v>
      </c>
      <c r="I37" s="28"/>
      <c r="J37" s="28"/>
      <c r="K37" s="28"/>
      <c r="L37" s="28"/>
      <c r="M37" s="243"/>
      <c r="N37" s="250"/>
      <c r="O37" s="1162"/>
      <c r="P37" s="1163"/>
      <c r="Q37" s="28"/>
      <c r="R37" s="1164"/>
      <c r="S37" s="1165"/>
      <c r="T37" s="28"/>
      <c r="U37" s="242"/>
      <c r="AQ37" s="973" t="b">
        <f t="shared" si="0"/>
        <v>1</v>
      </c>
      <c r="AR37" s="973" t="b">
        <f t="shared" si="0"/>
        <v>1</v>
      </c>
      <c r="AS37" s="973" t="b">
        <f t="shared" si="1"/>
        <v>1</v>
      </c>
      <c r="AT37" s="973" t="b">
        <f t="shared" si="1"/>
        <v>1</v>
      </c>
      <c r="AU37" s="973" t="b">
        <f t="shared" si="2"/>
        <v>1</v>
      </c>
      <c r="AV37" s="973" t="b">
        <f t="shared" si="2"/>
        <v>1</v>
      </c>
    </row>
    <row r="38" spans="1:48" s="66" customFormat="1" ht="19.5" customHeight="1">
      <c r="A38" s="222"/>
      <c r="B38" s="748" t="s">
        <v>43</v>
      </c>
      <c r="C38" s="757"/>
      <c r="D38" s="63">
        <v>2</v>
      </c>
      <c r="E38" s="62"/>
      <c r="F38" s="755"/>
      <c r="G38" s="642">
        <v>2.5</v>
      </c>
      <c r="H38" s="591">
        <f t="shared" si="9"/>
        <v>75</v>
      </c>
      <c r="I38" s="30">
        <v>8</v>
      </c>
      <c r="J38" s="28" t="s">
        <v>94</v>
      </c>
      <c r="K38" s="28"/>
      <c r="L38" s="28"/>
      <c r="M38" s="243">
        <f>H38-I38</f>
        <v>67</v>
      </c>
      <c r="N38" s="250"/>
      <c r="O38" s="1164" t="s">
        <v>94</v>
      </c>
      <c r="P38" s="1165"/>
      <c r="Q38" s="28"/>
      <c r="R38" s="1164"/>
      <c r="S38" s="1165"/>
      <c r="T38" s="28"/>
      <c r="U38" s="242"/>
      <c r="V38" s="66">
        <v>1</v>
      </c>
      <c r="W38" s="66">
        <v>4</v>
      </c>
      <c r="AQ38" s="973" t="b">
        <f t="shared" si="0"/>
        <v>1</v>
      </c>
      <c r="AR38" s="973" t="b">
        <f t="shared" si="0"/>
        <v>0</v>
      </c>
      <c r="AS38" s="973" t="b">
        <f t="shared" si="1"/>
        <v>1</v>
      </c>
      <c r="AT38" s="973" t="b">
        <f t="shared" si="1"/>
        <v>1</v>
      </c>
      <c r="AU38" s="973" t="b">
        <f t="shared" si="2"/>
        <v>1</v>
      </c>
      <c r="AV38" s="973" t="b">
        <f t="shared" si="2"/>
        <v>1</v>
      </c>
    </row>
    <row r="39" spans="1:48" s="66" customFormat="1" ht="19.5" customHeight="1">
      <c r="A39" s="256" t="s">
        <v>338</v>
      </c>
      <c r="B39" s="758" t="s">
        <v>44</v>
      </c>
      <c r="C39" s="757"/>
      <c r="D39" s="62"/>
      <c r="E39" s="62"/>
      <c r="F39" s="755"/>
      <c r="G39" s="756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1162"/>
      <c r="P39" s="1163"/>
      <c r="Q39" s="36"/>
      <c r="R39" s="1164"/>
      <c r="S39" s="1165"/>
      <c r="T39" s="28"/>
      <c r="U39" s="242"/>
      <c r="AQ39" s="973" t="b">
        <f t="shared" si="0"/>
        <v>1</v>
      </c>
      <c r="AR39" s="973" t="b">
        <f t="shared" si="0"/>
        <v>1</v>
      </c>
      <c r="AS39" s="973" t="b">
        <f t="shared" si="1"/>
        <v>1</v>
      </c>
      <c r="AT39" s="973" t="b">
        <f t="shared" si="1"/>
        <v>1</v>
      </c>
      <c r="AU39" s="973" t="b">
        <f t="shared" si="2"/>
        <v>1</v>
      </c>
      <c r="AV39" s="973" t="b">
        <f t="shared" si="2"/>
        <v>1</v>
      </c>
    </row>
    <row r="40" spans="1:48" s="66" customFormat="1" ht="19.5" customHeight="1">
      <c r="A40" s="222"/>
      <c r="B40" s="748" t="s">
        <v>365</v>
      </c>
      <c r="C40" s="757"/>
      <c r="D40" s="62"/>
      <c r="E40" s="62"/>
      <c r="F40" s="755"/>
      <c r="G40" s="642">
        <v>3.5</v>
      </c>
      <c r="H40" s="591">
        <f t="shared" si="9"/>
        <v>105</v>
      </c>
      <c r="I40" s="97"/>
      <c r="J40" s="97"/>
      <c r="K40" s="97"/>
      <c r="L40" s="97"/>
      <c r="M40" s="759"/>
      <c r="N40" s="313"/>
      <c r="O40" s="1162"/>
      <c r="P40" s="1163"/>
      <c r="Q40" s="36"/>
      <c r="R40" s="1164"/>
      <c r="S40" s="1165"/>
      <c r="T40" s="28"/>
      <c r="U40" s="242"/>
      <c r="W40" s="66">
        <v>4</v>
      </c>
      <c r="AQ40" s="973" t="b">
        <f t="shared" si="0"/>
        <v>1</v>
      </c>
      <c r="AR40" s="973" t="b">
        <f t="shared" si="0"/>
        <v>1</v>
      </c>
      <c r="AS40" s="973" t="b">
        <f t="shared" si="1"/>
        <v>1</v>
      </c>
      <c r="AT40" s="973" t="b">
        <f t="shared" si="1"/>
        <v>1</v>
      </c>
      <c r="AU40" s="973" t="b">
        <f t="shared" si="2"/>
        <v>1</v>
      </c>
      <c r="AV40" s="973" t="b">
        <f t="shared" si="2"/>
        <v>1</v>
      </c>
    </row>
    <row r="41" spans="1:48" s="66" customFormat="1" ht="19.5" customHeight="1">
      <c r="A41" s="222"/>
      <c r="B41" s="748" t="s">
        <v>43</v>
      </c>
      <c r="C41" s="757"/>
      <c r="D41" s="62"/>
      <c r="E41" s="62"/>
      <c r="F41" s="755"/>
      <c r="G41" s="642">
        <f>G42+G43</f>
        <v>8</v>
      </c>
      <c r="H41" s="591">
        <f t="shared" si="9"/>
        <v>240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208</v>
      </c>
      <c r="N41" s="313"/>
      <c r="O41" s="1162"/>
      <c r="P41" s="1163"/>
      <c r="Q41" s="36"/>
      <c r="R41" s="1164"/>
      <c r="S41" s="1165"/>
      <c r="T41" s="28"/>
      <c r="U41" s="242"/>
      <c r="W41" s="66">
        <v>2</v>
      </c>
      <c r="AQ41" s="973" t="b">
        <f t="shared" si="0"/>
        <v>1</v>
      </c>
      <c r="AR41" s="973" t="b">
        <f t="shared" si="0"/>
        <v>1</v>
      </c>
      <c r="AS41" s="973" t="b">
        <f t="shared" si="1"/>
        <v>1</v>
      </c>
      <c r="AT41" s="973" t="b">
        <f t="shared" si="1"/>
        <v>1</v>
      </c>
      <c r="AU41" s="973" t="b">
        <f t="shared" si="2"/>
        <v>1</v>
      </c>
      <c r="AV41" s="973" t="b">
        <f t="shared" si="2"/>
        <v>1</v>
      </c>
    </row>
    <row r="42" spans="1:48" s="66" customFormat="1" ht="19.5" customHeight="1">
      <c r="A42" s="256"/>
      <c r="B42" s="748" t="s">
        <v>43</v>
      </c>
      <c r="C42" s="757"/>
      <c r="D42" s="63">
        <v>1</v>
      </c>
      <c r="E42" s="62"/>
      <c r="F42" s="755"/>
      <c r="G42" s="642">
        <v>4</v>
      </c>
      <c r="H42" s="591">
        <f t="shared" si="9"/>
        <v>120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104</v>
      </c>
      <c r="N42" s="650" t="s">
        <v>209</v>
      </c>
      <c r="O42" s="1162"/>
      <c r="P42" s="1163"/>
      <c r="Q42" s="36"/>
      <c r="R42" s="1164"/>
      <c r="S42" s="1165"/>
      <c r="T42" s="28"/>
      <c r="U42" s="242"/>
      <c r="V42" s="66">
        <v>1</v>
      </c>
      <c r="AQ42" s="973" t="b">
        <f t="shared" si="0"/>
        <v>0</v>
      </c>
      <c r="AR42" s="973" t="b">
        <f t="shared" si="0"/>
        <v>1</v>
      </c>
      <c r="AS42" s="973" t="b">
        <f t="shared" si="1"/>
        <v>1</v>
      </c>
      <c r="AT42" s="973" t="b">
        <f t="shared" si="1"/>
        <v>1</v>
      </c>
      <c r="AU42" s="973" t="b">
        <f t="shared" si="2"/>
        <v>1</v>
      </c>
      <c r="AV42" s="973" t="b">
        <f t="shared" si="2"/>
        <v>1</v>
      </c>
    </row>
    <row r="43" spans="1:48" s="66" customFormat="1" ht="19.5" customHeight="1">
      <c r="A43" s="256"/>
      <c r="B43" s="748" t="s">
        <v>43</v>
      </c>
      <c r="C43" s="754">
        <v>2</v>
      </c>
      <c r="D43" s="62"/>
      <c r="E43" s="62"/>
      <c r="F43" s="755"/>
      <c r="G43" s="642">
        <v>4</v>
      </c>
      <c r="H43" s="591">
        <f t="shared" si="9"/>
        <v>120</v>
      </c>
      <c r="I43" s="95">
        <v>16</v>
      </c>
      <c r="J43" s="97" t="s">
        <v>94</v>
      </c>
      <c r="K43" s="97" t="s">
        <v>379</v>
      </c>
      <c r="L43" s="97" t="s">
        <v>210</v>
      </c>
      <c r="M43" s="276">
        <f>H43-I43</f>
        <v>104</v>
      </c>
      <c r="N43" s="313"/>
      <c r="O43" s="1219" t="s">
        <v>380</v>
      </c>
      <c r="P43" s="1220"/>
      <c r="Q43" s="36"/>
      <c r="R43" s="1164"/>
      <c r="S43" s="1165"/>
      <c r="T43" s="28"/>
      <c r="U43" s="242"/>
      <c r="V43" s="66">
        <v>1</v>
      </c>
      <c r="AQ43" s="973" t="b">
        <f t="shared" si="0"/>
        <v>1</v>
      </c>
      <c r="AR43" s="973" t="b">
        <f t="shared" si="0"/>
        <v>0</v>
      </c>
      <c r="AS43" s="973" t="b">
        <f t="shared" si="1"/>
        <v>1</v>
      </c>
      <c r="AT43" s="973" t="b">
        <f t="shared" si="1"/>
        <v>1</v>
      </c>
      <c r="AU43" s="973" t="b">
        <f t="shared" si="2"/>
        <v>1</v>
      </c>
      <c r="AV43" s="973" t="b">
        <f t="shared" si="2"/>
        <v>1</v>
      </c>
    </row>
    <row r="44" spans="1:48" s="66" customFormat="1" ht="19.5" customHeight="1">
      <c r="A44" s="256" t="s">
        <v>139</v>
      </c>
      <c r="B44" s="758" t="s">
        <v>45</v>
      </c>
      <c r="C44" s="754"/>
      <c r="D44" s="62"/>
      <c r="E44" s="62"/>
      <c r="F44" s="755"/>
      <c r="G44" s="642">
        <v>2.5</v>
      </c>
      <c r="H44" s="591">
        <f t="shared" si="9"/>
        <v>75</v>
      </c>
      <c r="I44" s="534"/>
      <c r="J44" s="533"/>
      <c r="K44" s="533"/>
      <c r="L44" s="533"/>
      <c r="M44" s="762"/>
      <c r="N44" s="763"/>
      <c r="O44" s="1268"/>
      <c r="P44" s="1269"/>
      <c r="Q44" s="28"/>
      <c r="R44" s="1164"/>
      <c r="S44" s="1165"/>
      <c r="T44" s="28"/>
      <c r="U44" s="242"/>
      <c r="AQ44" s="973" t="b">
        <f t="shared" si="0"/>
        <v>1</v>
      </c>
      <c r="AR44" s="973" t="b">
        <f t="shared" si="0"/>
        <v>1</v>
      </c>
      <c r="AS44" s="973" t="b">
        <f t="shared" si="1"/>
        <v>1</v>
      </c>
      <c r="AT44" s="973" t="b">
        <f t="shared" si="1"/>
        <v>1</v>
      </c>
      <c r="AU44" s="973" t="b">
        <f t="shared" si="2"/>
        <v>1</v>
      </c>
      <c r="AV44" s="973" t="b">
        <f t="shared" si="2"/>
        <v>1</v>
      </c>
    </row>
    <row r="45" spans="1:48" s="66" customFormat="1" ht="19.5" customHeight="1">
      <c r="A45" s="222"/>
      <c r="B45" s="748" t="s">
        <v>365</v>
      </c>
      <c r="C45" s="754"/>
      <c r="E45" s="36"/>
      <c r="F45" s="407"/>
      <c r="G45" s="756"/>
      <c r="H45" s="591">
        <f t="shared" si="9"/>
        <v>0</v>
      </c>
      <c r="I45" s="36"/>
      <c r="J45" s="36"/>
      <c r="K45" s="36"/>
      <c r="L45" s="36"/>
      <c r="M45" s="262"/>
      <c r="N45" s="269"/>
      <c r="O45" s="1268"/>
      <c r="P45" s="1269"/>
      <c r="Q45" s="28"/>
      <c r="R45" s="1164"/>
      <c r="S45" s="1165"/>
      <c r="T45" s="28"/>
      <c r="U45" s="242"/>
      <c r="AQ45" s="973" t="b">
        <f t="shared" si="0"/>
        <v>1</v>
      </c>
      <c r="AR45" s="973" t="b">
        <f t="shared" si="0"/>
        <v>1</v>
      </c>
      <c r="AS45" s="973" t="b">
        <f t="shared" si="1"/>
        <v>1</v>
      </c>
      <c r="AT45" s="973" t="b">
        <f t="shared" si="1"/>
        <v>1</v>
      </c>
      <c r="AU45" s="973" t="b">
        <f t="shared" si="2"/>
        <v>1</v>
      </c>
      <c r="AV45" s="973" t="b">
        <f t="shared" si="2"/>
        <v>1</v>
      </c>
    </row>
    <row r="46" spans="1:48" s="66" customFormat="1" ht="19.5" customHeight="1">
      <c r="A46" s="256" t="s">
        <v>339</v>
      </c>
      <c r="B46" s="626" t="s">
        <v>285</v>
      </c>
      <c r="C46" s="629"/>
      <c r="D46" s="62"/>
      <c r="E46" s="62"/>
      <c r="F46" s="755"/>
      <c r="G46" s="756">
        <f>G47+G48</f>
        <v>4</v>
      </c>
      <c r="H46" s="591">
        <f t="shared" si="9"/>
        <v>120</v>
      </c>
      <c r="I46" s="30"/>
      <c r="J46" s="28"/>
      <c r="K46" s="28"/>
      <c r="L46" s="28"/>
      <c r="M46" s="243"/>
      <c r="N46" s="250"/>
      <c r="O46" s="1268"/>
      <c r="P46" s="1269"/>
      <c r="Q46" s="28"/>
      <c r="R46" s="1164"/>
      <c r="S46" s="1165"/>
      <c r="T46" s="28"/>
      <c r="U46" s="242"/>
      <c r="AQ46" s="973" t="b">
        <f t="shared" si="0"/>
        <v>1</v>
      </c>
      <c r="AR46" s="973" t="b">
        <f t="shared" si="0"/>
        <v>1</v>
      </c>
      <c r="AS46" s="973" t="b">
        <f t="shared" si="1"/>
        <v>1</v>
      </c>
      <c r="AT46" s="973" t="b">
        <f t="shared" si="1"/>
        <v>1</v>
      </c>
      <c r="AU46" s="973" t="b">
        <f t="shared" si="2"/>
        <v>1</v>
      </c>
      <c r="AV46" s="973" t="b">
        <f t="shared" si="2"/>
        <v>1</v>
      </c>
    </row>
    <row r="47" spans="1:48" s="66" customFormat="1" ht="19.5" customHeight="1">
      <c r="A47" s="256"/>
      <c r="B47" s="626" t="s">
        <v>365</v>
      </c>
      <c r="C47" s="629"/>
      <c r="D47" s="62"/>
      <c r="E47" s="62"/>
      <c r="F47" s="755"/>
      <c r="G47" s="756">
        <v>0</v>
      </c>
      <c r="H47" s="591">
        <f t="shared" si="9"/>
        <v>0</v>
      </c>
      <c r="I47" s="30"/>
      <c r="J47" s="28"/>
      <c r="K47" s="28"/>
      <c r="L47" s="28"/>
      <c r="M47" s="243"/>
      <c r="N47" s="250"/>
      <c r="O47" s="1268"/>
      <c r="P47" s="1269"/>
      <c r="Q47" s="28"/>
      <c r="R47" s="1164"/>
      <c r="S47" s="1165"/>
      <c r="T47" s="28"/>
      <c r="U47" s="242"/>
      <c r="AQ47" s="973" t="b">
        <f t="shared" si="0"/>
        <v>1</v>
      </c>
      <c r="AR47" s="973" t="b">
        <f t="shared" si="0"/>
        <v>1</v>
      </c>
      <c r="AS47" s="973" t="b">
        <f t="shared" si="1"/>
        <v>1</v>
      </c>
      <c r="AT47" s="973" t="b">
        <f t="shared" si="1"/>
        <v>1</v>
      </c>
      <c r="AU47" s="973" t="b">
        <f t="shared" si="2"/>
        <v>1</v>
      </c>
      <c r="AV47" s="973" t="b">
        <f t="shared" si="2"/>
        <v>1</v>
      </c>
    </row>
    <row r="48" spans="1:48" s="66" customFormat="1" ht="19.5" customHeight="1">
      <c r="A48" s="256"/>
      <c r="B48" s="626" t="s">
        <v>43</v>
      </c>
      <c r="C48" s="629"/>
      <c r="D48" s="63">
        <v>2</v>
      </c>
      <c r="E48" s="62"/>
      <c r="F48" s="755"/>
      <c r="G48" s="756">
        <v>4</v>
      </c>
      <c r="H48" s="591">
        <f t="shared" si="9"/>
        <v>120</v>
      </c>
      <c r="I48" s="30">
        <v>6</v>
      </c>
      <c r="J48" s="28" t="s">
        <v>87</v>
      </c>
      <c r="K48" s="28"/>
      <c r="L48" s="28" t="s">
        <v>210</v>
      </c>
      <c r="M48" s="243">
        <f>H48-I48</f>
        <v>114</v>
      </c>
      <c r="N48" s="250"/>
      <c r="O48" s="1270" t="s">
        <v>91</v>
      </c>
      <c r="P48" s="1270"/>
      <c r="Q48" s="28"/>
      <c r="R48" s="1164"/>
      <c r="S48" s="1165"/>
      <c r="T48" s="28"/>
      <c r="U48" s="242"/>
      <c r="AQ48" s="973" t="b">
        <f t="shared" si="0"/>
        <v>1</v>
      </c>
      <c r="AR48" s="973" t="b">
        <f t="shared" si="0"/>
        <v>0</v>
      </c>
      <c r="AS48" s="973" t="b">
        <f t="shared" si="1"/>
        <v>1</v>
      </c>
      <c r="AT48" s="973" t="b">
        <f t="shared" si="1"/>
        <v>1</v>
      </c>
      <c r="AU48" s="973" t="b">
        <f t="shared" si="2"/>
        <v>1</v>
      </c>
      <c r="AV48" s="973" t="b">
        <f t="shared" si="2"/>
        <v>1</v>
      </c>
    </row>
    <row r="49" spans="1:48" s="66" customFormat="1" ht="21.75" customHeight="1">
      <c r="A49" s="256" t="s">
        <v>340</v>
      </c>
      <c r="B49" s="764" t="s">
        <v>171</v>
      </c>
      <c r="C49" s="627"/>
      <c r="D49" s="63"/>
      <c r="E49" s="63"/>
      <c r="F49" s="628"/>
      <c r="G49" s="642">
        <f>G50+G51</f>
        <v>4</v>
      </c>
      <c r="H49" s="591">
        <f t="shared" si="9"/>
        <v>120</v>
      </c>
      <c r="I49" s="765"/>
      <c r="J49" s="766"/>
      <c r="K49" s="533"/>
      <c r="L49" s="767"/>
      <c r="M49" s="401"/>
      <c r="N49" s="763"/>
      <c r="O49" s="1162"/>
      <c r="P49" s="1163"/>
      <c r="Q49" s="533"/>
      <c r="R49" s="1172"/>
      <c r="S49" s="1173"/>
      <c r="T49" s="32"/>
      <c r="U49" s="251"/>
      <c r="AQ49" s="973" t="b">
        <f t="shared" si="0"/>
        <v>1</v>
      </c>
      <c r="AR49" s="973" t="b">
        <f t="shared" si="0"/>
        <v>1</v>
      </c>
      <c r="AS49" s="973" t="b">
        <f t="shared" si="1"/>
        <v>1</v>
      </c>
      <c r="AT49" s="973" t="b">
        <f t="shared" si="1"/>
        <v>1</v>
      </c>
      <c r="AU49" s="973" t="b">
        <f t="shared" si="2"/>
        <v>1</v>
      </c>
      <c r="AV49" s="973" t="b">
        <f t="shared" si="2"/>
        <v>1</v>
      </c>
    </row>
    <row r="50" spans="1:48" s="66" customFormat="1" ht="19.5" customHeight="1">
      <c r="A50" s="256"/>
      <c r="B50" s="722" t="s">
        <v>365</v>
      </c>
      <c r="C50" s="627"/>
      <c r="D50" s="63"/>
      <c r="E50" s="63"/>
      <c r="F50" s="628"/>
      <c r="G50" s="768">
        <v>3</v>
      </c>
      <c r="H50" s="591">
        <f t="shared" si="9"/>
        <v>90</v>
      </c>
      <c r="I50" s="40"/>
      <c r="J50" s="40"/>
      <c r="K50" s="40"/>
      <c r="L50" s="40"/>
      <c r="M50" s="406"/>
      <c r="N50" s="763"/>
      <c r="O50" s="1162"/>
      <c r="P50" s="1163"/>
      <c r="Q50" s="533"/>
      <c r="R50" s="1172"/>
      <c r="S50" s="1173"/>
      <c r="T50" s="32"/>
      <c r="U50" s="251"/>
      <c r="AQ50" s="973" t="b">
        <f t="shared" si="0"/>
        <v>1</v>
      </c>
      <c r="AR50" s="973" t="b">
        <f t="shared" si="0"/>
        <v>1</v>
      </c>
      <c r="AS50" s="973" t="b">
        <f t="shared" si="1"/>
        <v>1</v>
      </c>
      <c r="AT50" s="973" t="b">
        <f t="shared" si="1"/>
        <v>1</v>
      </c>
      <c r="AU50" s="973" t="b">
        <f t="shared" si="2"/>
        <v>1</v>
      </c>
      <c r="AV50" s="973" t="b">
        <f t="shared" si="2"/>
        <v>1</v>
      </c>
    </row>
    <row r="51" spans="1:48" s="66" customFormat="1" ht="19.5" customHeight="1">
      <c r="A51" s="256"/>
      <c r="B51" s="722" t="s">
        <v>43</v>
      </c>
      <c r="C51" s="769">
        <v>5</v>
      </c>
      <c r="D51" s="63"/>
      <c r="E51" s="63"/>
      <c r="F51" s="628"/>
      <c r="G51" s="768">
        <v>1</v>
      </c>
      <c r="H51" s="591">
        <f t="shared" si="9"/>
        <v>30</v>
      </c>
      <c r="I51" s="95">
        <v>4</v>
      </c>
      <c r="J51" s="40" t="s">
        <v>87</v>
      </c>
      <c r="K51" s="40"/>
      <c r="L51" s="40"/>
      <c r="M51" s="406">
        <f>H51-I51</f>
        <v>26</v>
      </c>
      <c r="N51" s="763"/>
      <c r="O51" s="1162"/>
      <c r="P51" s="1163"/>
      <c r="Q51" s="533"/>
      <c r="R51" s="1172"/>
      <c r="S51" s="1173"/>
      <c r="T51" s="32" t="s">
        <v>87</v>
      </c>
      <c r="U51" s="251"/>
      <c r="AO51" s="66" t="s">
        <v>450</v>
      </c>
      <c r="AP51" s="66">
        <v>2</v>
      </c>
      <c r="AQ51" s="973" t="b">
        <f t="shared" si="0"/>
        <v>1</v>
      </c>
      <c r="AR51" s="973" t="b">
        <f t="shared" si="0"/>
        <v>1</v>
      </c>
      <c r="AS51" s="973" t="b">
        <f t="shared" si="1"/>
        <v>1</v>
      </c>
      <c r="AT51" s="973" t="b">
        <f t="shared" si="1"/>
        <v>1</v>
      </c>
      <c r="AU51" s="973" t="b">
        <f t="shared" si="2"/>
        <v>0</v>
      </c>
      <c r="AV51" s="973" t="b">
        <f t="shared" si="2"/>
        <v>1</v>
      </c>
    </row>
    <row r="52" spans="1:48" s="66" customFormat="1" ht="20.25" customHeight="1">
      <c r="A52" s="342" t="s">
        <v>341</v>
      </c>
      <c r="B52" s="770" t="s">
        <v>104</v>
      </c>
      <c r="C52" s="771"/>
      <c r="D52" s="772">
        <v>5</v>
      </c>
      <c r="E52" s="772"/>
      <c r="F52" s="773"/>
      <c r="G52" s="638">
        <f>G53+G54</f>
        <v>3</v>
      </c>
      <c r="H52" s="742">
        <f t="shared" si="9"/>
        <v>90</v>
      </c>
      <c r="I52" s="774"/>
      <c r="J52" s="775"/>
      <c r="K52" s="775"/>
      <c r="L52" s="775"/>
      <c r="M52" s="776"/>
      <c r="N52" s="777"/>
      <c r="O52" s="1271"/>
      <c r="P52" s="1272"/>
      <c r="Q52" s="333"/>
      <c r="R52" s="1224"/>
      <c r="S52" s="1225"/>
      <c r="T52" s="779"/>
      <c r="U52" s="336"/>
      <c r="AQ52" s="973" t="b">
        <f t="shared" si="0"/>
        <v>1</v>
      </c>
      <c r="AR52" s="973" t="b">
        <f t="shared" si="0"/>
        <v>1</v>
      </c>
      <c r="AS52" s="973" t="b">
        <f t="shared" si="1"/>
        <v>1</v>
      </c>
      <c r="AT52" s="973" t="b">
        <f t="shared" si="1"/>
        <v>1</v>
      </c>
      <c r="AU52" s="973" t="b">
        <f t="shared" si="2"/>
        <v>1</v>
      </c>
      <c r="AV52" s="973" t="b">
        <f t="shared" si="2"/>
        <v>1</v>
      </c>
    </row>
    <row r="53" spans="1:48" s="66" customFormat="1" ht="19.5" customHeight="1">
      <c r="A53" s="342"/>
      <c r="B53" s="764" t="s">
        <v>365</v>
      </c>
      <c r="C53" s="627"/>
      <c r="D53" s="63"/>
      <c r="E53" s="63"/>
      <c r="F53" s="628"/>
      <c r="G53" s="642">
        <v>2</v>
      </c>
      <c r="H53" s="591">
        <f t="shared" si="9"/>
        <v>60</v>
      </c>
      <c r="I53" s="780"/>
      <c r="J53" s="139"/>
      <c r="K53" s="139"/>
      <c r="L53" s="139"/>
      <c r="M53" s="781"/>
      <c r="N53" s="782"/>
      <c r="O53" s="1185"/>
      <c r="P53" s="1186"/>
      <c r="Q53" s="41"/>
      <c r="R53" s="1164"/>
      <c r="S53" s="1165"/>
      <c r="T53" s="44"/>
      <c r="U53" s="251"/>
      <c r="AQ53" s="973" t="b">
        <f t="shared" si="0"/>
        <v>1</v>
      </c>
      <c r="AR53" s="973" t="b">
        <f t="shared" si="0"/>
        <v>1</v>
      </c>
      <c r="AS53" s="973" t="b">
        <f t="shared" si="1"/>
        <v>1</v>
      </c>
      <c r="AT53" s="973" t="b">
        <f t="shared" si="1"/>
        <v>1</v>
      </c>
      <c r="AU53" s="973" t="b">
        <f t="shared" si="2"/>
        <v>1</v>
      </c>
      <c r="AV53" s="973" t="b">
        <f t="shared" si="2"/>
        <v>1</v>
      </c>
    </row>
    <row r="54" spans="1:48" s="66" customFormat="1" ht="19.5" customHeight="1">
      <c r="A54" s="342"/>
      <c r="B54" s="424" t="s">
        <v>43</v>
      </c>
      <c r="C54" s="627"/>
      <c r="D54" s="63"/>
      <c r="E54" s="63"/>
      <c r="F54" s="628"/>
      <c r="G54" s="642">
        <v>1</v>
      </c>
      <c r="H54" s="591">
        <f t="shared" si="9"/>
        <v>30</v>
      </c>
      <c r="I54" s="95">
        <v>4</v>
      </c>
      <c r="J54" s="40" t="s">
        <v>87</v>
      </c>
      <c r="K54" s="40"/>
      <c r="L54" s="40"/>
      <c r="M54" s="406">
        <f>H54-I54</f>
        <v>26</v>
      </c>
      <c r="N54" s="313"/>
      <c r="O54" s="1185"/>
      <c r="P54" s="1186"/>
      <c r="Q54" s="28"/>
      <c r="R54" s="1164"/>
      <c r="S54" s="1165"/>
      <c r="T54" s="32" t="s">
        <v>87</v>
      </c>
      <c r="U54" s="251"/>
      <c r="AO54" s="66" t="s">
        <v>451</v>
      </c>
      <c r="AP54" s="66">
        <v>4</v>
      </c>
      <c r="AQ54" s="973" t="b">
        <f t="shared" si="0"/>
        <v>1</v>
      </c>
      <c r="AR54" s="973" t="b">
        <f t="shared" si="0"/>
        <v>1</v>
      </c>
      <c r="AS54" s="973" t="b">
        <f t="shared" si="1"/>
        <v>1</v>
      </c>
      <c r="AT54" s="973" t="b">
        <f t="shared" si="1"/>
        <v>1</v>
      </c>
      <c r="AU54" s="973" t="b">
        <f t="shared" si="2"/>
        <v>0</v>
      </c>
      <c r="AV54" s="973" t="b">
        <f t="shared" si="2"/>
        <v>1</v>
      </c>
    </row>
    <row r="55" spans="1:48" s="31" customFormat="1" ht="21" customHeight="1">
      <c r="A55" s="241"/>
      <c r="B55" s="587"/>
      <c r="C55" s="737"/>
      <c r="D55" s="191"/>
      <c r="E55" s="191"/>
      <c r="F55" s="738"/>
      <c r="G55" s="739"/>
      <c r="H55" s="591"/>
      <c r="I55" s="26"/>
      <c r="J55" s="28"/>
      <c r="K55" s="28"/>
      <c r="L55" s="28"/>
      <c r="M55" s="242"/>
      <c r="N55" s="250"/>
      <c r="O55" s="1162"/>
      <c r="P55" s="1163"/>
      <c r="Q55" s="28"/>
      <c r="R55" s="1164"/>
      <c r="S55" s="1165"/>
      <c r="T55" s="28"/>
      <c r="U55" s="242"/>
      <c r="W55" s="578"/>
      <c r="X55" s="578"/>
      <c r="Y55" s="578"/>
      <c r="Z55" s="578"/>
      <c r="AA55" s="578"/>
      <c r="AB55" s="578"/>
      <c r="AC55" s="578"/>
      <c r="AF55" s="579"/>
      <c r="AQ55" s="973"/>
      <c r="AR55" s="973"/>
      <c r="AS55" s="973"/>
      <c r="AT55" s="973"/>
      <c r="AU55" s="973"/>
      <c r="AV55" s="973"/>
    </row>
    <row r="56" spans="1:48" s="31" customFormat="1" ht="21" customHeight="1">
      <c r="A56" s="241"/>
      <c r="B56" s="587"/>
      <c r="C56" s="737"/>
      <c r="D56" s="191"/>
      <c r="E56" s="191"/>
      <c r="F56" s="738"/>
      <c r="G56" s="739"/>
      <c r="H56" s="591"/>
      <c r="I56" s="26"/>
      <c r="J56" s="28"/>
      <c r="K56" s="28"/>
      <c r="L56" s="28"/>
      <c r="M56" s="242"/>
      <c r="N56" s="250"/>
      <c r="O56" s="1162"/>
      <c r="P56" s="1163"/>
      <c r="Q56" s="28"/>
      <c r="R56" s="1164"/>
      <c r="S56" s="1165"/>
      <c r="T56" s="28"/>
      <c r="U56" s="242"/>
      <c r="W56" s="578"/>
      <c r="X56" s="578"/>
      <c r="Y56" s="578"/>
      <c r="Z56" s="578"/>
      <c r="AA56" s="578"/>
      <c r="AB56" s="578"/>
      <c r="AC56" s="578"/>
      <c r="AF56" s="579"/>
      <c r="AQ56" s="973"/>
      <c r="AR56" s="973"/>
      <c r="AS56" s="973"/>
      <c r="AT56" s="973"/>
      <c r="AU56" s="973"/>
      <c r="AV56" s="973"/>
    </row>
    <row r="57" spans="1:48" s="31" customFormat="1" ht="18.75" customHeight="1" thickBot="1">
      <c r="A57" s="241"/>
      <c r="B57" s="587"/>
      <c r="C57" s="737"/>
      <c r="D57" s="191"/>
      <c r="E57" s="191"/>
      <c r="F57" s="738"/>
      <c r="G57" s="739"/>
      <c r="H57" s="591"/>
      <c r="I57" s="26"/>
      <c r="J57" s="28"/>
      <c r="K57" s="28"/>
      <c r="L57" s="28"/>
      <c r="M57" s="242"/>
      <c r="N57" s="250"/>
      <c r="O57" s="1162"/>
      <c r="P57" s="1163"/>
      <c r="Q57" s="28"/>
      <c r="R57" s="1164"/>
      <c r="S57" s="1165"/>
      <c r="T57" s="28"/>
      <c r="U57" s="242"/>
      <c r="W57" s="578"/>
      <c r="X57" s="578"/>
      <c r="Y57" s="578"/>
      <c r="Z57" s="578"/>
      <c r="AA57" s="578"/>
      <c r="AB57" s="578"/>
      <c r="AC57" s="578"/>
      <c r="AF57" s="579"/>
      <c r="AQ57" s="973"/>
      <c r="AR57" s="973"/>
      <c r="AS57" s="973"/>
      <c r="AT57" s="973"/>
      <c r="AU57" s="973"/>
      <c r="AV57" s="973"/>
    </row>
    <row r="58" spans="1:48" s="31" customFormat="1" ht="20.25" customHeight="1" thickBot="1">
      <c r="A58" s="1327" t="s">
        <v>72</v>
      </c>
      <c r="B58" s="1328"/>
      <c r="C58" s="783"/>
      <c r="D58" s="46"/>
      <c r="E58" s="46"/>
      <c r="F58" s="784"/>
      <c r="G58" s="785">
        <f>G16+G22+G25+G29+G30+G34+G35+G38+G42+G43+G48+G51+G54+G13</f>
        <v>50</v>
      </c>
      <c r="H58" s="786">
        <f aca="true" t="shared" si="10" ref="H58:M58">H16+H22+H25+H29+H30+H34+H35+H38+H42+H43</f>
        <v>1260</v>
      </c>
      <c r="I58" s="719">
        <f t="shared" si="10"/>
        <v>96</v>
      </c>
      <c r="J58" s="719"/>
      <c r="K58" s="719"/>
      <c r="L58" s="719"/>
      <c r="M58" s="719">
        <f t="shared" si="10"/>
        <v>1074</v>
      </c>
      <c r="N58" s="787" t="s">
        <v>393</v>
      </c>
      <c r="O58" s="1248" t="s">
        <v>382</v>
      </c>
      <c r="P58" s="1249"/>
      <c r="Q58" s="788"/>
      <c r="R58" s="1248"/>
      <c r="S58" s="1249"/>
      <c r="T58" s="788" t="s">
        <v>94</v>
      </c>
      <c r="U58" s="788" t="s">
        <v>87</v>
      </c>
      <c r="V58" s="31">
        <f>30*G58</f>
        <v>1500</v>
      </c>
      <c r="AQ58" s="979">
        <f aca="true" t="shared" si="11" ref="AQ58:AV58">SUMIF(AQ11:AQ57,FALSE,$G11:$G57)</f>
        <v>25.5</v>
      </c>
      <c r="AR58" s="979">
        <f t="shared" si="11"/>
        <v>20.5</v>
      </c>
      <c r="AS58" s="979">
        <f t="shared" si="11"/>
        <v>0</v>
      </c>
      <c r="AT58" s="979">
        <f t="shared" si="11"/>
        <v>0</v>
      </c>
      <c r="AU58" s="979">
        <f t="shared" si="11"/>
        <v>2</v>
      </c>
      <c r="AV58" s="979">
        <f t="shared" si="11"/>
        <v>2</v>
      </c>
    </row>
    <row r="59" spans="1:48" s="31" customFormat="1" ht="18" customHeight="1" thickBot="1">
      <c r="A59" s="1329" t="s">
        <v>369</v>
      </c>
      <c r="B59" s="1330"/>
      <c r="C59" s="789"/>
      <c r="D59" s="54"/>
      <c r="E59" s="54"/>
      <c r="F59" s="790"/>
      <c r="G59" s="791">
        <f>G15+G17+G18+G19+G21+G24+G27+G32+G37+G40+G47+G50+G53+G55+G56+G57+G12</f>
        <v>27.5</v>
      </c>
      <c r="H59" s="718">
        <f>H24+H27+H32+H37+H40+H45+H47+H139</f>
        <v>375</v>
      </c>
      <c r="I59" s="59"/>
      <c r="J59" s="59"/>
      <c r="K59" s="59"/>
      <c r="L59" s="59"/>
      <c r="M59" s="792"/>
      <c r="N59" s="254"/>
      <c r="O59" s="1354"/>
      <c r="P59" s="1355"/>
      <c r="Q59" s="57"/>
      <c r="R59" s="1266"/>
      <c r="S59" s="1267"/>
      <c r="T59" s="53"/>
      <c r="U59" s="793"/>
      <c r="V59" s="31">
        <f>30*G59</f>
        <v>825</v>
      </c>
      <c r="AQ59" s="972"/>
      <c r="AR59" s="972"/>
      <c r="AS59" s="972"/>
      <c r="AT59" s="972"/>
      <c r="AU59" s="972"/>
      <c r="AV59" s="972"/>
    </row>
    <row r="60" spans="1:48" s="31" customFormat="1" ht="18" customHeight="1" thickBot="1">
      <c r="A60" s="1215" t="s">
        <v>26</v>
      </c>
      <c r="B60" s="1331"/>
      <c r="C60" s="794"/>
      <c r="D60" s="90"/>
      <c r="E60" s="90"/>
      <c r="F60" s="795"/>
      <c r="G60" s="796">
        <f>G58+G59</f>
        <v>77.5</v>
      </c>
      <c r="H60" s="715">
        <f>H58+H59</f>
        <v>1635</v>
      </c>
      <c r="I60" s="93"/>
      <c r="J60" s="93"/>
      <c r="K60" s="93"/>
      <c r="L60" s="93"/>
      <c r="M60" s="263"/>
      <c r="N60" s="270"/>
      <c r="O60" s="1243"/>
      <c r="P60" s="1244"/>
      <c r="Q60" s="93"/>
      <c r="R60" s="1243"/>
      <c r="S60" s="1244"/>
      <c r="T60" s="58"/>
      <c r="U60" s="797"/>
      <c r="V60" s="31">
        <f>30*G60</f>
        <v>2325</v>
      </c>
      <c r="AQ60" s="972"/>
      <c r="AR60" s="972"/>
      <c r="AS60" s="972"/>
      <c r="AT60" s="972"/>
      <c r="AU60" s="972"/>
      <c r="AV60" s="972"/>
    </row>
    <row r="61" spans="1:48" s="24" customFormat="1" ht="17.25" customHeight="1" thickBot="1">
      <c r="A61" s="1362" t="s">
        <v>280</v>
      </c>
      <c r="B61" s="1363"/>
      <c r="C61" s="1363"/>
      <c r="D61" s="1363"/>
      <c r="E61" s="1363"/>
      <c r="F61" s="1363"/>
      <c r="G61" s="1363"/>
      <c r="H61" s="1363"/>
      <c r="I61" s="1363"/>
      <c r="J61" s="1363"/>
      <c r="K61" s="1363"/>
      <c r="L61" s="1363"/>
      <c r="M61" s="1363"/>
      <c r="N61" s="1363"/>
      <c r="O61" s="1363"/>
      <c r="P61" s="1363"/>
      <c r="Q61" s="1363"/>
      <c r="R61" s="1363"/>
      <c r="S61" s="1363"/>
      <c r="T61" s="1363"/>
      <c r="U61" s="1363"/>
      <c r="V61" s="19"/>
      <c r="W61" s="19"/>
      <c r="X61" s="19"/>
      <c r="AQ61" s="973"/>
      <c r="AR61" s="973"/>
      <c r="AS61" s="973"/>
      <c r="AT61" s="973"/>
      <c r="AU61" s="973"/>
      <c r="AV61" s="973"/>
    </row>
    <row r="62" spans="1:48" s="66" customFormat="1" ht="19.5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256"/>
      <c r="P62" s="1257"/>
      <c r="Q62" s="272"/>
      <c r="R62" s="1260"/>
      <c r="S62" s="1261"/>
      <c r="T62" s="272"/>
      <c r="U62" s="272"/>
      <c r="AQ62" s="974"/>
      <c r="AR62" s="974"/>
      <c r="AS62" s="974"/>
      <c r="AT62" s="974"/>
      <c r="AU62" s="974"/>
      <c r="AV62" s="974"/>
    </row>
    <row r="63" spans="1:48" s="66" customFormat="1" ht="20.25" thickBot="1">
      <c r="A63" s="222"/>
      <c r="B63" s="38"/>
      <c r="C63" s="798"/>
      <c r="D63" s="798"/>
      <c r="E63" s="798"/>
      <c r="F63" s="798"/>
      <c r="G63" s="42"/>
      <c r="H63" s="799"/>
      <c r="I63" s="798"/>
      <c r="J63" s="798"/>
      <c r="K63" s="798"/>
      <c r="L63" s="798"/>
      <c r="M63" s="800"/>
      <c r="N63" s="801"/>
      <c r="O63" s="1276"/>
      <c r="P63" s="1277"/>
      <c r="Q63" s="798"/>
      <c r="R63" s="1262"/>
      <c r="S63" s="1263"/>
      <c r="T63" s="798"/>
      <c r="U63" s="798"/>
      <c r="AQ63" s="974"/>
      <c r="AR63" s="974"/>
      <c r="AS63" s="974"/>
      <c r="AT63" s="974"/>
      <c r="AU63" s="974"/>
      <c r="AV63" s="974"/>
    </row>
    <row r="64" spans="1:48" s="66" customFormat="1" ht="19.5" customHeight="1">
      <c r="A64" s="256" t="s">
        <v>286</v>
      </c>
      <c r="B64" s="626" t="s">
        <v>54</v>
      </c>
      <c r="C64" s="802"/>
      <c r="D64" s="307"/>
      <c r="E64" s="307"/>
      <c r="F64" s="803"/>
      <c r="G64" s="804">
        <f>G65+G66</f>
        <v>6.5</v>
      </c>
      <c r="H64" s="591">
        <f aca="true" t="shared" si="12" ref="H64:H89">G64*30</f>
        <v>195</v>
      </c>
      <c r="I64" s="28"/>
      <c r="J64" s="28"/>
      <c r="K64" s="28"/>
      <c r="L64" s="28"/>
      <c r="M64" s="243"/>
      <c r="N64" s="247"/>
      <c r="O64" s="1256"/>
      <c r="P64" s="1257"/>
      <c r="Q64" s="805"/>
      <c r="R64" s="1264"/>
      <c r="S64" s="1265"/>
      <c r="T64" s="239"/>
      <c r="U64" s="240"/>
      <c r="AD64" s="31" t="s">
        <v>232</v>
      </c>
      <c r="AE64" s="579">
        <f>SUMIF($V$64:$V$87,2,$G$64:$G$87)</f>
        <v>24</v>
      </c>
      <c r="AO64" s="24" t="s">
        <v>231</v>
      </c>
      <c r="AP64" s="981">
        <f>AQ108+AR108</f>
        <v>4</v>
      </c>
      <c r="AQ64" s="973" t="b">
        <f>ISBLANK(N64)</f>
        <v>1</v>
      </c>
      <c r="AR64" s="973" t="b">
        <f aca="true" t="shared" si="13" ref="AR64:AR107">ISBLANK(O64)</f>
        <v>1</v>
      </c>
      <c r="AS64" s="973" t="b">
        <f aca="true" t="shared" si="14" ref="AS64:AT107">ISBLANK(Q64)</f>
        <v>1</v>
      </c>
      <c r="AT64" s="973" t="b">
        <f t="shared" si="14"/>
        <v>1</v>
      </c>
      <c r="AU64" s="973" t="b">
        <f aca="true" t="shared" si="15" ref="AU64:AV107">ISBLANK(T64)</f>
        <v>1</v>
      </c>
      <c r="AV64" s="973" t="b">
        <f t="shared" si="15"/>
        <v>1</v>
      </c>
    </row>
    <row r="65" spans="1:48" s="66" customFormat="1" ht="19.5" customHeight="1">
      <c r="A65" s="222"/>
      <c r="B65" s="722" t="s">
        <v>365</v>
      </c>
      <c r="C65" s="629"/>
      <c r="D65" s="62"/>
      <c r="E65" s="62"/>
      <c r="F65" s="628"/>
      <c r="G65" s="633">
        <v>1</v>
      </c>
      <c r="H65" s="591">
        <f t="shared" si="12"/>
        <v>30</v>
      </c>
      <c r="I65" s="28"/>
      <c r="J65" s="28"/>
      <c r="K65" s="28"/>
      <c r="L65" s="28"/>
      <c r="M65" s="243"/>
      <c r="N65" s="250"/>
      <c r="O65" s="1258"/>
      <c r="P65" s="1259"/>
      <c r="Q65" s="36"/>
      <c r="R65" s="1172"/>
      <c r="S65" s="1173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7.5</v>
      </c>
      <c r="AO65" s="24" t="s">
        <v>232</v>
      </c>
      <c r="AP65" s="981">
        <f>AS108+AT108</f>
        <v>44.5</v>
      </c>
      <c r="AQ65" s="973" t="b">
        <f aca="true" t="shared" si="16" ref="AQ65:AQ107">ISBLANK(N65)</f>
        <v>1</v>
      </c>
      <c r="AR65" s="973" t="b">
        <f t="shared" si="13"/>
        <v>1</v>
      </c>
      <c r="AS65" s="973" t="b">
        <f t="shared" si="14"/>
        <v>1</v>
      </c>
      <c r="AT65" s="973" t="b">
        <f t="shared" si="14"/>
        <v>1</v>
      </c>
      <c r="AU65" s="973" t="b">
        <f t="shared" si="15"/>
        <v>1</v>
      </c>
      <c r="AV65" s="973" t="b">
        <f t="shared" si="15"/>
        <v>1</v>
      </c>
    </row>
    <row r="66" spans="1:48" s="66" customFormat="1" ht="19.5" customHeight="1">
      <c r="A66" s="256"/>
      <c r="B66" s="722" t="s">
        <v>43</v>
      </c>
      <c r="C66" s="629">
        <v>3</v>
      </c>
      <c r="D66" s="63"/>
      <c r="E66" s="63"/>
      <c r="F66" s="628"/>
      <c r="G66" s="633">
        <v>5.5</v>
      </c>
      <c r="H66" s="591">
        <f t="shared" si="12"/>
        <v>165</v>
      </c>
      <c r="I66" s="30">
        <v>16</v>
      </c>
      <c r="J66" s="28" t="s">
        <v>88</v>
      </c>
      <c r="K66" s="28"/>
      <c r="L66" s="28" t="s">
        <v>208</v>
      </c>
      <c r="M66" s="243">
        <f>H66-I66</f>
        <v>149</v>
      </c>
      <c r="N66" s="250"/>
      <c r="O66" s="1162"/>
      <c r="P66" s="1163"/>
      <c r="Q66" s="28" t="s">
        <v>380</v>
      </c>
      <c r="R66" s="1172"/>
      <c r="S66" s="1173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  <c r="AO66" s="24" t="s">
        <v>20</v>
      </c>
      <c r="AP66" s="981">
        <f>AU108+AV108</f>
        <v>14</v>
      </c>
      <c r="AQ66" s="973" t="b">
        <f t="shared" si="16"/>
        <v>1</v>
      </c>
      <c r="AR66" s="973" t="b">
        <f t="shared" si="13"/>
        <v>1</v>
      </c>
      <c r="AS66" s="973" t="b">
        <f t="shared" si="14"/>
        <v>0</v>
      </c>
      <c r="AT66" s="973" t="b">
        <f t="shared" si="14"/>
        <v>1</v>
      </c>
      <c r="AU66" s="973" t="b">
        <f t="shared" si="15"/>
        <v>1</v>
      </c>
      <c r="AV66" s="973" t="b">
        <f t="shared" si="15"/>
        <v>1</v>
      </c>
    </row>
    <row r="67" spans="1:48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12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162"/>
      <c r="P67" s="1163"/>
      <c r="Q67" s="28" t="s">
        <v>87</v>
      </c>
      <c r="R67" s="1172"/>
      <c r="S67" s="1173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  <c r="AP67" s="981">
        <f>SUM(AP64:AP66)</f>
        <v>62.5</v>
      </c>
      <c r="AQ67" s="973" t="b">
        <f t="shared" si="16"/>
        <v>1</v>
      </c>
      <c r="AR67" s="973" t="b">
        <f t="shared" si="13"/>
        <v>1</v>
      </c>
      <c r="AS67" s="973" t="b">
        <f t="shared" si="14"/>
        <v>0</v>
      </c>
      <c r="AT67" s="973" t="b">
        <f t="shared" si="14"/>
        <v>1</v>
      </c>
      <c r="AU67" s="973" t="b">
        <f t="shared" si="15"/>
        <v>1</v>
      </c>
      <c r="AV67" s="973" t="b">
        <f t="shared" si="15"/>
        <v>1</v>
      </c>
    </row>
    <row r="68" spans="1:48" s="66" customFormat="1" ht="18.75">
      <c r="A68" s="256" t="s">
        <v>127</v>
      </c>
      <c r="B68" s="721" t="s">
        <v>288</v>
      </c>
      <c r="C68" s="629"/>
      <c r="D68" s="62"/>
      <c r="E68" s="62"/>
      <c r="F68" s="628"/>
      <c r="G68" s="633">
        <f>G69+G70</f>
        <v>4</v>
      </c>
      <c r="H68" s="591">
        <f t="shared" si="12"/>
        <v>120</v>
      </c>
      <c r="I68" s="77"/>
      <c r="J68" s="28"/>
      <c r="K68" s="28"/>
      <c r="L68" s="28"/>
      <c r="M68" s="242"/>
      <c r="N68" s="250"/>
      <c r="O68" s="1162"/>
      <c r="P68" s="1163"/>
      <c r="Q68" s="28"/>
      <c r="R68" s="1172"/>
      <c r="S68" s="1173"/>
      <c r="T68" s="28"/>
      <c r="U68" s="242"/>
      <c r="AQ68" s="973" t="b">
        <f t="shared" si="16"/>
        <v>1</v>
      </c>
      <c r="AR68" s="973" t="b">
        <f t="shared" si="13"/>
        <v>1</v>
      </c>
      <c r="AS68" s="973" t="b">
        <f t="shared" si="14"/>
        <v>1</v>
      </c>
      <c r="AT68" s="973" t="b">
        <f t="shared" si="14"/>
        <v>1</v>
      </c>
      <c r="AU68" s="973" t="b">
        <f t="shared" si="15"/>
        <v>1</v>
      </c>
      <c r="AV68" s="973" t="b">
        <f t="shared" si="15"/>
        <v>1</v>
      </c>
    </row>
    <row r="69" spans="1:48" s="66" customFormat="1" ht="18.75">
      <c r="A69" s="222"/>
      <c r="B69" s="722" t="s">
        <v>365</v>
      </c>
      <c r="C69" s="629"/>
      <c r="D69" s="62"/>
      <c r="E69" s="62"/>
      <c r="F69" s="628"/>
      <c r="G69" s="633">
        <v>0</v>
      </c>
      <c r="H69" s="591">
        <f t="shared" si="12"/>
        <v>0</v>
      </c>
      <c r="I69" s="77"/>
      <c r="J69" s="28"/>
      <c r="K69" s="28"/>
      <c r="L69" s="28"/>
      <c r="M69" s="242"/>
      <c r="N69" s="250"/>
      <c r="O69" s="1162"/>
      <c r="P69" s="1163"/>
      <c r="Q69" s="28"/>
      <c r="R69" s="1172"/>
      <c r="S69" s="1173"/>
      <c r="T69" s="28"/>
      <c r="U69" s="242"/>
      <c r="AQ69" s="973" t="b">
        <f t="shared" si="16"/>
        <v>1</v>
      </c>
      <c r="AR69" s="973" t="b">
        <f t="shared" si="13"/>
        <v>1</v>
      </c>
      <c r="AS69" s="973" t="b">
        <f t="shared" si="14"/>
        <v>1</v>
      </c>
      <c r="AT69" s="973" t="b">
        <f t="shared" si="14"/>
        <v>1</v>
      </c>
      <c r="AU69" s="973" t="b">
        <f t="shared" si="15"/>
        <v>1</v>
      </c>
      <c r="AV69" s="973" t="b">
        <f t="shared" si="15"/>
        <v>1</v>
      </c>
    </row>
    <row r="70" spans="1:48" s="66" customFormat="1" ht="18.75">
      <c r="A70" s="256"/>
      <c r="B70" s="722" t="s">
        <v>43</v>
      </c>
      <c r="C70" s="629"/>
      <c r="D70" s="63">
        <v>1</v>
      </c>
      <c r="E70" s="62"/>
      <c r="F70" s="628"/>
      <c r="G70" s="633">
        <v>4</v>
      </c>
      <c r="H70" s="591">
        <f t="shared" si="12"/>
        <v>120</v>
      </c>
      <c r="I70" s="30">
        <v>6</v>
      </c>
      <c r="J70" s="28" t="s">
        <v>87</v>
      </c>
      <c r="K70" s="28"/>
      <c r="L70" s="28" t="s">
        <v>210</v>
      </c>
      <c r="M70" s="243">
        <f>H70-I70</f>
        <v>114</v>
      </c>
      <c r="N70" s="241" t="s">
        <v>91</v>
      </c>
      <c r="O70" s="1162"/>
      <c r="P70" s="1163"/>
      <c r="Q70" s="36"/>
      <c r="R70" s="1172"/>
      <c r="S70" s="1173"/>
      <c r="T70" s="28"/>
      <c r="U70" s="242"/>
      <c r="V70" s="66">
        <v>1</v>
      </c>
      <c r="AQ70" s="973" t="b">
        <f t="shared" si="16"/>
        <v>0</v>
      </c>
      <c r="AR70" s="973" t="b">
        <f t="shared" si="13"/>
        <v>1</v>
      </c>
      <c r="AS70" s="973" t="b">
        <f t="shared" si="14"/>
        <v>1</v>
      </c>
      <c r="AT70" s="973" t="b">
        <f t="shared" si="14"/>
        <v>1</v>
      </c>
      <c r="AU70" s="973" t="b">
        <f t="shared" si="15"/>
        <v>1</v>
      </c>
      <c r="AV70" s="973" t="b">
        <f t="shared" si="15"/>
        <v>1</v>
      </c>
    </row>
    <row r="71" spans="1:48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633">
        <f>G72+G73</f>
        <v>4.5</v>
      </c>
      <c r="H71" s="591">
        <f t="shared" si="12"/>
        <v>135</v>
      </c>
      <c r="I71" s="30"/>
      <c r="J71" s="28"/>
      <c r="K71" s="28"/>
      <c r="L71" s="28"/>
      <c r="M71" s="243"/>
      <c r="N71" s="250"/>
      <c r="O71" s="1162"/>
      <c r="P71" s="1163"/>
      <c r="Q71" s="28"/>
      <c r="R71" s="1172"/>
      <c r="S71" s="1173"/>
      <c r="T71" s="28"/>
      <c r="U71" s="242"/>
      <c r="AQ71" s="973" t="b">
        <f t="shared" si="16"/>
        <v>1</v>
      </c>
      <c r="AR71" s="973" t="b">
        <f t="shared" si="13"/>
        <v>1</v>
      </c>
      <c r="AS71" s="973" t="b">
        <f t="shared" si="14"/>
        <v>1</v>
      </c>
      <c r="AT71" s="973" t="b">
        <f t="shared" si="14"/>
        <v>1</v>
      </c>
      <c r="AU71" s="973" t="b">
        <f t="shared" si="15"/>
        <v>1</v>
      </c>
      <c r="AV71" s="973" t="b">
        <f t="shared" si="15"/>
        <v>1</v>
      </c>
    </row>
    <row r="72" spans="1:48" s="66" customFormat="1" ht="18.75">
      <c r="A72" s="222"/>
      <c r="B72" s="722" t="s">
        <v>365</v>
      </c>
      <c r="C72" s="627"/>
      <c r="D72" s="63"/>
      <c r="E72" s="63"/>
      <c r="F72" s="628"/>
      <c r="G72" s="633">
        <v>2</v>
      </c>
      <c r="H72" s="591">
        <f t="shared" si="12"/>
        <v>60</v>
      </c>
      <c r="I72" s="30"/>
      <c r="J72" s="28"/>
      <c r="K72" s="28"/>
      <c r="L72" s="28"/>
      <c r="M72" s="243"/>
      <c r="N72" s="250"/>
      <c r="O72" s="1162"/>
      <c r="P72" s="1163"/>
      <c r="Q72" s="28"/>
      <c r="R72" s="1172"/>
      <c r="S72" s="1173"/>
      <c r="T72" s="28"/>
      <c r="U72" s="242"/>
      <c r="AQ72" s="973" t="b">
        <f t="shared" si="16"/>
        <v>1</v>
      </c>
      <c r="AR72" s="973" t="b">
        <f t="shared" si="13"/>
        <v>1</v>
      </c>
      <c r="AS72" s="973" t="b">
        <f t="shared" si="14"/>
        <v>1</v>
      </c>
      <c r="AT72" s="973" t="b">
        <f t="shared" si="14"/>
        <v>1</v>
      </c>
      <c r="AU72" s="973" t="b">
        <f t="shared" si="15"/>
        <v>1</v>
      </c>
      <c r="AV72" s="973" t="b">
        <f t="shared" si="15"/>
        <v>1</v>
      </c>
    </row>
    <row r="73" spans="1:48" s="66" customFormat="1" ht="18.75">
      <c r="A73" s="256"/>
      <c r="B73" s="722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2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1162"/>
      <c r="P73" s="1163"/>
      <c r="Q73" s="28" t="s">
        <v>94</v>
      </c>
      <c r="R73" s="1172"/>
      <c r="S73" s="1173"/>
      <c r="T73" s="28"/>
      <c r="U73" s="251"/>
      <c r="V73" s="66">
        <v>3</v>
      </c>
      <c r="AQ73" s="973" t="b">
        <f t="shared" si="16"/>
        <v>1</v>
      </c>
      <c r="AR73" s="973" t="b">
        <f t="shared" si="13"/>
        <v>1</v>
      </c>
      <c r="AS73" s="973" t="b">
        <f t="shared" si="14"/>
        <v>0</v>
      </c>
      <c r="AT73" s="973" t="b">
        <f t="shared" si="14"/>
        <v>1</v>
      </c>
      <c r="AU73" s="973" t="b">
        <f t="shared" si="15"/>
        <v>1</v>
      </c>
      <c r="AV73" s="973" t="b">
        <f t="shared" si="15"/>
        <v>1</v>
      </c>
    </row>
    <row r="74" spans="1:48" s="66" customFormat="1" ht="34.5" customHeight="1">
      <c r="A74" s="256" t="s">
        <v>132</v>
      </c>
      <c r="B74" s="626" t="s">
        <v>370</v>
      </c>
      <c r="C74" s="627"/>
      <c r="D74" s="63" t="s">
        <v>300</v>
      </c>
      <c r="E74" s="63"/>
      <c r="F74" s="628"/>
      <c r="G74" s="633">
        <v>3.5</v>
      </c>
      <c r="H74" s="591">
        <f t="shared" si="12"/>
        <v>105</v>
      </c>
      <c r="I74" s="28"/>
      <c r="J74" s="40"/>
      <c r="K74" s="40"/>
      <c r="L74" s="40"/>
      <c r="M74" s="243"/>
      <c r="N74" s="250"/>
      <c r="O74" s="1162"/>
      <c r="P74" s="1163"/>
      <c r="Q74" s="28"/>
      <c r="R74" s="1172"/>
      <c r="S74" s="1173"/>
      <c r="T74" s="32"/>
      <c r="U74" s="251"/>
      <c r="AQ74" s="973" t="b">
        <f t="shared" si="16"/>
        <v>1</v>
      </c>
      <c r="AR74" s="973" t="b">
        <f t="shared" si="13"/>
        <v>1</v>
      </c>
      <c r="AS74" s="973" t="b">
        <f t="shared" si="14"/>
        <v>1</v>
      </c>
      <c r="AT74" s="973" t="b">
        <f t="shared" si="14"/>
        <v>1</v>
      </c>
      <c r="AU74" s="973" t="b">
        <f t="shared" si="15"/>
        <v>1</v>
      </c>
      <c r="AV74" s="973" t="b">
        <f t="shared" si="15"/>
        <v>1</v>
      </c>
    </row>
    <row r="75" spans="1:48" s="66" customFormat="1" ht="17.25" customHeight="1">
      <c r="A75" s="256" t="s">
        <v>135</v>
      </c>
      <c r="B75" s="626" t="s">
        <v>419</v>
      </c>
      <c r="C75" s="627"/>
      <c r="D75" s="63"/>
      <c r="E75" s="63"/>
      <c r="F75" s="628"/>
      <c r="G75" s="806">
        <v>5</v>
      </c>
      <c r="H75" s="591">
        <f t="shared" si="12"/>
        <v>150</v>
      </c>
      <c r="I75" s="40"/>
      <c r="J75" s="97"/>
      <c r="K75" s="40"/>
      <c r="L75" s="152"/>
      <c r="M75" s="276"/>
      <c r="N75" s="250"/>
      <c r="O75" s="1162"/>
      <c r="P75" s="1163"/>
      <c r="Q75" s="28"/>
      <c r="R75" s="1172"/>
      <c r="S75" s="1173"/>
      <c r="T75" s="32"/>
      <c r="U75" s="251"/>
      <c r="AQ75" s="973" t="b">
        <f t="shared" si="16"/>
        <v>1</v>
      </c>
      <c r="AR75" s="973" t="b">
        <f t="shared" si="13"/>
        <v>1</v>
      </c>
      <c r="AS75" s="973" t="b">
        <f t="shared" si="14"/>
        <v>1</v>
      </c>
      <c r="AT75" s="973" t="b">
        <f t="shared" si="14"/>
        <v>1</v>
      </c>
      <c r="AU75" s="973" t="b">
        <f t="shared" si="15"/>
        <v>1</v>
      </c>
      <c r="AV75" s="973" t="b">
        <f t="shared" si="15"/>
        <v>1</v>
      </c>
    </row>
    <row r="76" spans="1:48" s="66" customFormat="1" ht="17.25" customHeight="1">
      <c r="A76" s="222"/>
      <c r="B76" s="722" t="s">
        <v>365</v>
      </c>
      <c r="C76" s="627"/>
      <c r="D76" s="63"/>
      <c r="E76" s="63"/>
      <c r="F76" s="628"/>
      <c r="G76" s="806">
        <v>0</v>
      </c>
      <c r="H76" s="591">
        <f t="shared" si="12"/>
        <v>0</v>
      </c>
      <c r="I76" s="40"/>
      <c r="J76" s="97"/>
      <c r="K76" s="40"/>
      <c r="L76" s="152"/>
      <c r="M76" s="276"/>
      <c r="N76" s="250"/>
      <c r="O76" s="1162"/>
      <c r="P76" s="1163"/>
      <c r="Q76" s="28"/>
      <c r="R76" s="1172"/>
      <c r="S76" s="1173"/>
      <c r="T76" s="32"/>
      <c r="U76" s="251"/>
      <c r="AQ76" s="973" t="b">
        <f t="shared" si="16"/>
        <v>1</v>
      </c>
      <c r="AR76" s="973" t="b">
        <f t="shared" si="13"/>
        <v>1</v>
      </c>
      <c r="AS76" s="973" t="b">
        <f t="shared" si="14"/>
        <v>1</v>
      </c>
      <c r="AT76" s="973" t="b">
        <f t="shared" si="14"/>
        <v>1</v>
      </c>
      <c r="AU76" s="973" t="b">
        <f t="shared" si="15"/>
        <v>1</v>
      </c>
      <c r="AV76" s="973" t="b">
        <f t="shared" si="15"/>
        <v>1</v>
      </c>
    </row>
    <row r="77" spans="1:48" s="84" customFormat="1" ht="19.5" customHeight="1">
      <c r="A77" s="256"/>
      <c r="B77" s="722" t="s">
        <v>43</v>
      </c>
      <c r="C77" s="627" t="s">
        <v>48</v>
      </c>
      <c r="D77" s="63"/>
      <c r="E77" s="63"/>
      <c r="F77" s="628"/>
      <c r="G77" s="633">
        <v>5</v>
      </c>
      <c r="H77" s="591">
        <f t="shared" si="12"/>
        <v>150</v>
      </c>
      <c r="I77" s="30">
        <v>8</v>
      </c>
      <c r="J77" s="40" t="s">
        <v>94</v>
      </c>
      <c r="K77" s="40"/>
      <c r="L77" s="40"/>
      <c r="M77" s="243">
        <f>H77-I77</f>
        <v>142</v>
      </c>
      <c r="N77" s="250"/>
      <c r="O77" s="1162"/>
      <c r="P77" s="1163"/>
      <c r="Q77" s="28"/>
      <c r="R77" s="1172" t="s">
        <v>94</v>
      </c>
      <c r="S77" s="1173"/>
      <c r="T77" s="40"/>
      <c r="U77" s="759"/>
      <c r="V77" s="84">
        <v>3</v>
      </c>
      <c r="AQ77" s="973" t="b">
        <f t="shared" si="16"/>
        <v>1</v>
      </c>
      <c r="AR77" s="973" t="b">
        <f t="shared" si="13"/>
        <v>1</v>
      </c>
      <c r="AS77" s="973" t="b">
        <f t="shared" si="14"/>
        <v>1</v>
      </c>
      <c r="AT77" s="973" t="b">
        <f t="shared" si="14"/>
        <v>0</v>
      </c>
      <c r="AU77" s="973" t="b">
        <f t="shared" si="15"/>
        <v>1</v>
      </c>
      <c r="AV77" s="973" t="b">
        <f t="shared" si="15"/>
        <v>1</v>
      </c>
    </row>
    <row r="78" spans="1:48" s="66" customFormat="1" ht="18.75">
      <c r="A78" s="256" t="s">
        <v>136</v>
      </c>
      <c r="B78" s="721" t="s">
        <v>28</v>
      </c>
      <c r="C78" s="629"/>
      <c r="D78" s="62"/>
      <c r="E78" s="62"/>
      <c r="F78" s="628"/>
      <c r="G78" s="633">
        <f>G79+G80</f>
        <v>8</v>
      </c>
      <c r="H78" s="591">
        <f t="shared" si="12"/>
        <v>240</v>
      </c>
      <c r="I78" s="30"/>
      <c r="J78" s="28"/>
      <c r="K78" s="28"/>
      <c r="L78" s="28"/>
      <c r="M78" s="243"/>
      <c r="N78" s="250"/>
      <c r="O78" s="1162"/>
      <c r="P78" s="1163"/>
      <c r="Q78" s="28"/>
      <c r="R78" s="1172"/>
      <c r="S78" s="1173"/>
      <c r="T78" s="36"/>
      <c r="U78" s="262"/>
      <c r="AQ78" s="973" t="b">
        <f t="shared" si="16"/>
        <v>1</v>
      </c>
      <c r="AR78" s="973" t="b">
        <f t="shared" si="13"/>
        <v>1</v>
      </c>
      <c r="AS78" s="973" t="b">
        <f t="shared" si="14"/>
        <v>1</v>
      </c>
      <c r="AT78" s="973" t="b">
        <f t="shared" si="14"/>
        <v>1</v>
      </c>
      <c r="AU78" s="973" t="b">
        <f t="shared" si="15"/>
        <v>1</v>
      </c>
      <c r="AV78" s="973" t="b">
        <f t="shared" si="15"/>
        <v>1</v>
      </c>
    </row>
    <row r="79" spans="1:48" s="66" customFormat="1" ht="18.75">
      <c r="A79" s="222"/>
      <c r="B79" s="722" t="s">
        <v>365</v>
      </c>
      <c r="C79" s="629"/>
      <c r="D79" s="62"/>
      <c r="E79" s="62"/>
      <c r="F79" s="628"/>
      <c r="G79" s="633">
        <v>0</v>
      </c>
      <c r="H79" s="591">
        <f t="shared" si="12"/>
        <v>0</v>
      </c>
      <c r="I79" s="28"/>
      <c r="J79" s="28"/>
      <c r="K79" s="28"/>
      <c r="L79" s="28"/>
      <c r="M79" s="243"/>
      <c r="N79" s="250"/>
      <c r="O79" s="1162"/>
      <c r="P79" s="1163"/>
      <c r="Q79" s="28"/>
      <c r="R79" s="1172"/>
      <c r="S79" s="1173"/>
      <c r="T79" s="36"/>
      <c r="U79" s="262"/>
      <c r="AQ79" s="973" t="b">
        <f t="shared" si="16"/>
        <v>1</v>
      </c>
      <c r="AR79" s="973" t="b">
        <f t="shared" si="13"/>
        <v>1</v>
      </c>
      <c r="AS79" s="973" t="b">
        <f t="shared" si="14"/>
        <v>1</v>
      </c>
      <c r="AT79" s="973" t="b">
        <f t="shared" si="14"/>
        <v>1</v>
      </c>
      <c r="AU79" s="973" t="b">
        <f t="shared" si="15"/>
        <v>1</v>
      </c>
      <c r="AV79" s="973" t="b">
        <f t="shared" si="15"/>
        <v>1</v>
      </c>
    </row>
    <row r="80" spans="1:48" s="66" customFormat="1" ht="18.75">
      <c r="A80" s="256"/>
      <c r="B80" s="722" t="s">
        <v>43</v>
      </c>
      <c r="C80" s="629">
        <v>4</v>
      </c>
      <c r="D80" s="62"/>
      <c r="E80" s="62"/>
      <c r="F80" s="628"/>
      <c r="G80" s="633">
        <v>8</v>
      </c>
      <c r="H80" s="591">
        <f t="shared" si="12"/>
        <v>240</v>
      </c>
      <c r="I80" s="30">
        <v>16</v>
      </c>
      <c r="J80" s="28" t="s">
        <v>88</v>
      </c>
      <c r="K80" s="28"/>
      <c r="L80" s="28" t="s">
        <v>208</v>
      </c>
      <c r="M80" s="243">
        <f>H80-I80</f>
        <v>224</v>
      </c>
      <c r="N80" s="250"/>
      <c r="O80" s="1162"/>
      <c r="P80" s="1163"/>
      <c r="Q80" s="28"/>
      <c r="R80" s="1164" t="s">
        <v>380</v>
      </c>
      <c r="S80" s="1165"/>
      <c r="T80" s="36"/>
      <c r="U80" s="262"/>
      <c r="V80" s="66">
        <v>2</v>
      </c>
      <c r="AQ80" s="973" t="b">
        <f t="shared" si="16"/>
        <v>1</v>
      </c>
      <c r="AR80" s="973" t="b">
        <f t="shared" si="13"/>
        <v>1</v>
      </c>
      <c r="AS80" s="973" t="b">
        <f t="shared" si="14"/>
        <v>1</v>
      </c>
      <c r="AT80" s="973" t="b">
        <f t="shared" si="14"/>
        <v>0</v>
      </c>
      <c r="AU80" s="973" t="b">
        <f t="shared" si="15"/>
        <v>1</v>
      </c>
      <c r="AV80" s="973" t="b">
        <f t="shared" si="15"/>
        <v>1</v>
      </c>
    </row>
    <row r="81" spans="1:48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633">
        <f>G82+G83</f>
        <v>4.5</v>
      </c>
      <c r="H81" s="591">
        <f t="shared" si="12"/>
        <v>135</v>
      </c>
      <c r="I81" s="28"/>
      <c r="J81" s="28"/>
      <c r="K81" s="28"/>
      <c r="L81" s="28"/>
      <c r="M81" s="243"/>
      <c r="N81" s="250"/>
      <c r="O81" s="1162"/>
      <c r="P81" s="1163"/>
      <c r="Q81" s="28"/>
      <c r="R81" s="1164"/>
      <c r="S81" s="1165"/>
      <c r="T81" s="36"/>
      <c r="U81" s="262"/>
      <c r="AQ81" s="973" t="b">
        <f t="shared" si="16"/>
        <v>1</v>
      </c>
      <c r="AR81" s="973" t="b">
        <f t="shared" si="13"/>
        <v>1</v>
      </c>
      <c r="AS81" s="973" t="b">
        <f t="shared" si="14"/>
        <v>1</v>
      </c>
      <c r="AT81" s="973" t="b">
        <f t="shared" si="14"/>
        <v>1</v>
      </c>
      <c r="AU81" s="973" t="b">
        <f t="shared" si="15"/>
        <v>1</v>
      </c>
      <c r="AV81" s="973" t="b">
        <f t="shared" si="15"/>
        <v>1</v>
      </c>
    </row>
    <row r="82" spans="1:48" s="66" customFormat="1" ht="18.75">
      <c r="A82" s="222"/>
      <c r="B82" s="722" t="s">
        <v>365</v>
      </c>
      <c r="C82" s="629"/>
      <c r="D82" s="62"/>
      <c r="E82" s="62"/>
      <c r="F82" s="628"/>
      <c r="G82" s="633">
        <v>0.5</v>
      </c>
      <c r="H82" s="591">
        <f t="shared" si="12"/>
        <v>15</v>
      </c>
      <c r="I82" s="28"/>
      <c r="J82" s="28"/>
      <c r="K82" s="28"/>
      <c r="L82" s="28"/>
      <c r="M82" s="243"/>
      <c r="N82" s="250"/>
      <c r="O82" s="1162"/>
      <c r="P82" s="1163"/>
      <c r="Q82" s="28"/>
      <c r="R82" s="1164"/>
      <c r="S82" s="1165"/>
      <c r="T82" s="36"/>
      <c r="U82" s="262"/>
      <c r="AQ82" s="973" t="b">
        <f t="shared" si="16"/>
        <v>1</v>
      </c>
      <c r="AR82" s="973" t="b">
        <f t="shared" si="13"/>
        <v>1</v>
      </c>
      <c r="AS82" s="973" t="b">
        <f t="shared" si="14"/>
        <v>1</v>
      </c>
      <c r="AT82" s="973" t="b">
        <f t="shared" si="14"/>
        <v>1</v>
      </c>
      <c r="AU82" s="973" t="b">
        <f t="shared" si="15"/>
        <v>1</v>
      </c>
      <c r="AV82" s="973" t="b">
        <f t="shared" si="15"/>
        <v>1</v>
      </c>
    </row>
    <row r="83" spans="1:48" s="66" customFormat="1" ht="18.75" customHeight="1">
      <c r="A83" s="256"/>
      <c r="B83" s="722" t="s">
        <v>43</v>
      </c>
      <c r="C83" s="629">
        <v>3</v>
      </c>
      <c r="D83" s="63"/>
      <c r="E83" s="63"/>
      <c r="F83" s="628"/>
      <c r="G83" s="633">
        <v>4</v>
      </c>
      <c r="H83" s="591">
        <f t="shared" si="12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1162"/>
      <c r="P83" s="1163"/>
      <c r="Q83" s="28" t="s">
        <v>88</v>
      </c>
      <c r="R83" s="1164"/>
      <c r="S83" s="1165"/>
      <c r="T83" s="40"/>
      <c r="U83" s="759"/>
      <c r="V83" s="66">
        <v>2</v>
      </c>
      <c r="AQ83" s="973" t="b">
        <f t="shared" si="16"/>
        <v>1</v>
      </c>
      <c r="AR83" s="973" t="b">
        <f t="shared" si="13"/>
        <v>1</v>
      </c>
      <c r="AS83" s="973" t="b">
        <f t="shared" si="14"/>
        <v>0</v>
      </c>
      <c r="AT83" s="973" t="b">
        <f t="shared" si="14"/>
        <v>1</v>
      </c>
      <c r="AU83" s="973" t="b">
        <f t="shared" si="15"/>
        <v>1</v>
      </c>
      <c r="AV83" s="973" t="b">
        <f t="shared" si="15"/>
        <v>1</v>
      </c>
    </row>
    <row r="84" spans="1:48" s="66" customFormat="1" ht="19.5" customHeight="1">
      <c r="A84" s="256" t="s">
        <v>140</v>
      </c>
      <c r="B84" s="807" t="s">
        <v>35</v>
      </c>
      <c r="C84" s="627"/>
      <c r="D84" s="63"/>
      <c r="E84" s="63"/>
      <c r="F84" s="628"/>
      <c r="G84" s="633">
        <f>G85+G86</f>
        <v>5.5</v>
      </c>
      <c r="H84" s="591">
        <f t="shared" si="12"/>
        <v>165</v>
      </c>
      <c r="I84" s="36"/>
      <c r="J84" s="36"/>
      <c r="K84" s="36"/>
      <c r="L84" s="36"/>
      <c r="M84" s="262"/>
      <c r="N84" s="410"/>
      <c r="O84" s="1185"/>
      <c r="P84" s="1186"/>
      <c r="Q84" s="36"/>
      <c r="R84" s="1164"/>
      <c r="S84" s="1165"/>
      <c r="T84" s="32"/>
      <c r="U84" s="251"/>
      <c r="AQ84" s="973" t="b">
        <f t="shared" si="16"/>
        <v>1</v>
      </c>
      <c r="AR84" s="973" t="b">
        <f t="shared" si="13"/>
        <v>1</v>
      </c>
      <c r="AS84" s="973" t="b">
        <f t="shared" si="14"/>
        <v>1</v>
      </c>
      <c r="AT84" s="973" t="b">
        <f t="shared" si="14"/>
        <v>1</v>
      </c>
      <c r="AU84" s="973" t="b">
        <f t="shared" si="15"/>
        <v>1</v>
      </c>
      <c r="AV84" s="973" t="b">
        <f t="shared" si="15"/>
        <v>1</v>
      </c>
    </row>
    <row r="85" spans="1:48" s="66" customFormat="1" ht="19.5" customHeight="1">
      <c r="A85" s="256"/>
      <c r="B85" s="626" t="s">
        <v>365</v>
      </c>
      <c r="C85" s="627"/>
      <c r="D85" s="63"/>
      <c r="E85" s="63"/>
      <c r="F85" s="628"/>
      <c r="G85" s="633">
        <v>1</v>
      </c>
      <c r="H85" s="591">
        <f t="shared" si="12"/>
        <v>30</v>
      </c>
      <c r="I85" s="30"/>
      <c r="J85" s="40"/>
      <c r="K85" s="40"/>
      <c r="L85" s="40"/>
      <c r="M85" s="243"/>
      <c r="N85" s="250"/>
      <c r="O85" s="1185"/>
      <c r="P85" s="1186"/>
      <c r="Q85" s="28"/>
      <c r="R85" s="1164"/>
      <c r="S85" s="1165"/>
      <c r="T85" s="32"/>
      <c r="U85" s="251"/>
      <c r="AQ85" s="973" t="b">
        <f t="shared" si="16"/>
        <v>1</v>
      </c>
      <c r="AR85" s="973" t="b">
        <f t="shared" si="13"/>
        <v>1</v>
      </c>
      <c r="AS85" s="973" t="b">
        <f t="shared" si="14"/>
        <v>1</v>
      </c>
      <c r="AT85" s="973" t="b">
        <f t="shared" si="14"/>
        <v>1</v>
      </c>
      <c r="AU85" s="973" t="b">
        <f t="shared" si="15"/>
        <v>1</v>
      </c>
      <c r="AV85" s="973" t="b">
        <f t="shared" si="15"/>
        <v>1</v>
      </c>
    </row>
    <row r="86" spans="1:48" s="66" customFormat="1" ht="19.5" customHeight="1">
      <c r="A86" s="256"/>
      <c r="B86" s="808" t="s">
        <v>43</v>
      </c>
      <c r="C86" s="627" t="s">
        <v>322</v>
      </c>
      <c r="D86" s="63"/>
      <c r="E86" s="63"/>
      <c r="F86" s="628"/>
      <c r="G86" s="633">
        <v>4.5</v>
      </c>
      <c r="H86" s="591">
        <f t="shared" si="12"/>
        <v>135</v>
      </c>
      <c r="I86" s="95">
        <v>16</v>
      </c>
      <c r="J86" s="40" t="s">
        <v>383</v>
      </c>
      <c r="K86" s="40"/>
      <c r="L86" s="40" t="s">
        <v>384</v>
      </c>
      <c r="M86" s="276">
        <f>H86-I86</f>
        <v>119</v>
      </c>
      <c r="N86" s="313"/>
      <c r="O86" s="1185"/>
      <c r="P86" s="1186"/>
      <c r="Q86" s="40" t="s">
        <v>380</v>
      </c>
      <c r="R86" s="1219"/>
      <c r="S86" s="1220"/>
      <c r="T86" s="65"/>
      <c r="U86" s="251"/>
      <c r="V86" s="66">
        <v>2</v>
      </c>
      <c r="AQ86" s="973" t="b">
        <f t="shared" si="16"/>
        <v>1</v>
      </c>
      <c r="AR86" s="973" t="b">
        <f t="shared" si="13"/>
        <v>1</v>
      </c>
      <c r="AS86" s="973" t="b">
        <f t="shared" si="14"/>
        <v>0</v>
      </c>
      <c r="AT86" s="973" t="b">
        <f t="shared" si="14"/>
        <v>1</v>
      </c>
      <c r="AU86" s="973" t="b">
        <f t="shared" si="15"/>
        <v>1</v>
      </c>
      <c r="AV86" s="973" t="b">
        <f t="shared" si="15"/>
        <v>1</v>
      </c>
    </row>
    <row r="87" spans="1:48" s="66" customFormat="1" ht="18.75">
      <c r="A87" s="256" t="s">
        <v>287</v>
      </c>
      <c r="B87" s="721" t="s">
        <v>421</v>
      </c>
      <c r="C87" s="629"/>
      <c r="D87" s="62"/>
      <c r="E87" s="62"/>
      <c r="F87" s="628">
        <v>4</v>
      </c>
      <c r="G87" s="633">
        <v>1</v>
      </c>
      <c r="H87" s="591">
        <f t="shared" si="12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162"/>
      <c r="P87" s="1163"/>
      <c r="Q87" s="28"/>
      <c r="R87" s="1164" t="s">
        <v>87</v>
      </c>
      <c r="S87" s="1165"/>
      <c r="T87" s="36"/>
      <c r="U87" s="262"/>
      <c r="V87" s="66">
        <v>2</v>
      </c>
      <c r="AQ87" s="973" t="b">
        <f t="shared" si="16"/>
        <v>1</v>
      </c>
      <c r="AR87" s="973" t="b">
        <f t="shared" si="13"/>
        <v>1</v>
      </c>
      <c r="AS87" s="973" t="b">
        <f t="shared" si="14"/>
        <v>1</v>
      </c>
      <c r="AT87" s="973" t="b">
        <f t="shared" si="14"/>
        <v>0</v>
      </c>
      <c r="AU87" s="973" t="b">
        <f t="shared" si="15"/>
        <v>1</v>
      </c>
      <c r="AV87" s="973" t="b">
        <f t="shared" si="15"/>
        <v>1</v>
      </c>
    </row>
    <row r="88" spans="1:48" s="66" customFormat="1" ht="18.75">
      <c r="A88" s="256" t="s">
        <v>289</v>
      </c>
      <c r="B88" s="722" t="s">
        <v>420</v>
      </c>
      <c r="C88" s="627"/>
      <c r="D88" s="63"/>
      <c r="E88" s="63"/>
      <c r="F88" s="628"/>
      <c r="G88" s="633">
        <v>5.5</v>
      </c>
      <c r="H88" s="591">
        <f t="shared" si="12"/>
        <v>165</v>
      </c>
      <c r="I88" s="95"/>
      <c r="J88" s="40"/>
      <c r="K88" s="40"/>
      <c r="L88" s="40"/>
      <c r="M88" s="276"/>
      <c r="N88" s="313"/>
      <c r="O88" s="1185"/>
      <c r="P88" s="1186"/>
      <c r="Q88" s="40"/>
      <c r="R88" s="1219"/>
      <c r="S88" s="1220"/>
      <c r="T88" s="65"/>
      <c r="U88" s="264"/>
      <c r="W88" s="578" t="s">
        <v>264</v>
      </c>
      <c r="X88" s="578">
        <f>COUNTIF($C104:$C180,#REF!)</f>
        <v>0</v>
      </c>
      <c r="Y88" s="578">
        <f>COUNTIF($C104:$C180,#REF!)</f>
        <v>0</v>
      </c>
      <c r="Z88" s="578">
        <f>COUNTIF($C104:$C180,#REF!)</f>
        <v>0</v>
      </c>
      <c r="AA88" s="578">
        <f>COUNTIF($C104:$C180,#REF!)</f>
        <v>0</v>
      </c>
      <c r="AB88" s="578">
        <f>COUNTIF($C104:$C180,#REF!)</f>
        <v>0</v>
      </c>
      <c r="AC88" s="578">
        <f>COUNTIF($C104:$C180,#REF!)</f>
        <v>0</v>
      </c>
      <c r="AD88" s="31" t="s">
        <v>232</v>
      </c>
      <c r="AE88" s="579" t="e">
        <f>SUMIF(#REF!,2,$G$104:$G$180)</f>
        <v>#REF!</v>
      </c>
      <c r="AQ88" s="973" t="b">
        <f t="shared" si="16"/>
        <v>1</v>
      </c>
      <c r="AR88" s="973" t="b">
        <f t="shared" si="13"/>
        <v>1</v>
      </c>
      <c r="AS88" s="973" t="b">
        <f t="shared" si="14"/>
        <v>1</v>
      </c>
      <c r="AT88" s="973" t="b">
        <f t="shared" si="14"/>
        <v>1</v>
      </c>
      <c r="AU88" s="973" t="b">
        <f t="shared" si="15"/>
        <v>1</v>
      </c>
      <c r="AV88" s="973" t="b">
        <f t="shared" si="15"/>
        <v>1</v>
      </c>
    </row>
    <row r="89" spans="1:48" s="66" customFormat="1" ht="18.75">
      <c r="A89" s="256"/>
      <c r="B89" s="626" t="s">
        <v>365</v>
      </c>
      <c r="C89" s="627"/>
      <c r="D89" s="63"/>
      <c r="E89" s="63"/>
      <c r="F89" s="628"/>
      <c r="G89" s="633">
        <v>2.5</v>
      </c>
      <c r="H89" s="591">
        <f t="shared" si="12"/>
        <v>75</v>
      </c>
      <c r="I89" s="95"/>
      <c r="J89" s="40"/>
      <c r="K89" s="40"/>
      <c r="L89" s="40"/>
      <c r="M89" s="276"/>
      <c r="N89" s="313"/>
      <c r="O89" s="1185"/>
      <c r="P89" s="1186"/>
      <c r="Q89" s="40"/>
      <c r="R89" s="1219"/>
      <c r="S89" s="1220"/>
      <c r="T89" s="65"/>
      <c r="U89" s="264"/>
      <c r="W89" s="578" t="s">
        <v>177</v>
      </c>
      <c r="X89" s="578">
        <f>COUNTIF($D104:$D180,#REF!)</f>
        <v>0</v>
      </c>
      <c r="Y89" s="578">
        <f>COUNTIF($D104:$D180,#REF!)</f>
        <v>0</v>
      </c>
      <c r="Z89" s="578">
        <f>COUNTIF($D104:$D180,#REF!)</f>
        <v>0</v>
      </c>
      <c r="AA89" s="578">
        <f>COUNTIF($D104:$D180,#REF!)</f>
        <v>0</v>
      </c>
      <c r="AB89" s="578">
        <f>COUNTIF($D104:$D180,#REF!)</f>
        <v>0</v>
      </c>
      <c r="AC89" s="578">
        <f>COUNTIF($D104:$D180,#REF!)</f>
        <v>0</v>
      </c>
      <c r="AD89" s="31" t="s">
        <v>20</v>
      </c>
      <c r="AE89" s="579" t="e">
        <f>SUMIF(#REF!,3,$G$104:$G$180)</f>
        <v>#REF!</v>
      </c>
      <c r="AQ89" s="973" t="b">
        <f t="shared" si="16"/>
        <v>1</v>
      </c>
      <c r="AR89" s="973" t="b">
        <f t="shared" si="13"/>
        <v>1</v>
      </c>
      <c r="AS89" s="973" t="b">
        <f t="shared" si="14"/>
        <v>1</v>
      </c>
      <c r="AT89" s="973" t="b">
        <f t="shared" si="14"/>
        <v>1</v>
      </c>
      <c r="AU89" s="973" t="b">
        <f t="shared" si="15"/>
        <v>1</v>
      </c>
      <c r="AV89" s="973" t="b">
        <f t="shared" si="15"/>
        <v>1</v>
      </c>
    </row>
    <row r="90" spans="1:48" s="66" customFormat="1" ht="18.75">
      <c r="A90" s="256"/>
      <c r="B90" s="626" t="s">
        <v>43</v>
      </c>
      <c r="C90" s="627"/>
      <c r="D90" s="63"/>
      <c r="E90" s="63"/>
      <c r="F90" s="628"/>
      <c r="G90" s="633"/>
      <c r="H90" s="591"/>
      <c r="I90" s="95"/>
      <c r="J90" s="40"/>
      <c r="K90" s="40"/>
      <c r="L90" s="40"/>
      <c r="M90" s="276"/>
      <c r="N90" s="313"/>
      <c r="O90" s="1185"/>
      <c r="P90" s="1186"/>
      <c r="Q90" s="40"/>
      <c r="R90" s="1181"/>
      <c r="S90" s="1182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  <c r="AQ90" s="973" t="b">
        <f t="shared" si="16"/>
        <v>1</v>
      </c>
      <c r="AR90" s="973" t="b">
        <f t="shared" si="13"/>
        <v>1</v>
      </c>
      <c r="AS90" s="973" t="b">
        <f t="shared" si="14"/>
        <v>1</v>
      </c>
      <c r="AT90" s="973" t="b">
        <f t="shared" si="14"/>
        <v>1</v>
      </c>
      <c r="AU90" s="973" t="b">
        <f t="shared" si="15"/>
        <v>1</v>
      </c>
      <c r="AV90" s="973" t="b">
        <f t="shared" si="15"/>
        <v>1</v>
      </c>
    </row>
    <row r="91" spans="1:48" s="66" customFormat="1" ht="18.75">
      <c r="A91" s="256"/>
      <c r="B91" s="626" t="s">
        <v>43</v>
      </c>
      <c r="C91" s="629">
        <v>5</v>
      </c>
      <c r="D91" s="63"/>
      <c r="E91" s="63"/>
      <c r="F91" s="628"/>
      <c r="G91" s="634">
        <v>3</v>
      </c>
      <c r="H91" s="591">
        <f aca="true" t="shared" si="17" ref="H91:H101">G91*30</f>
        <v>90</v>
      </c>
      <c r="I91" s="95">
        <v>16</v>
      </c>
      <c r="J91" s="40" t="s">
        <v>383</v>
      </c>
      <c r="K91" s="40"/>
      <c r="L91" s="40" t="s">
        <v>384</v>
      </c>
      <c r="M91" s="276">
        <f>H91-I91</f>
        <v>74</v>
      </c>
      <c r="N91" s="313"/>
      <c r="O91" s="1185"/>
      <c r="P91" s="1186"/>
      <c r="Q91" s="40"/>
      <c r="R91" s="1219"/>
      <c r="S91" s="1220"/>
      <c r="T91" s="65" t="s">
        <v>380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  <c r="AQ91" s="973" t="b">
        <f t="shared" si="16"/>
        <v>1</v>
      </c>
      <c r="AR91" s="973" t="b">
        <f t="shared" si="13"/>
        <v>1</v>
      </c>
      <c r="AS91" s="973" t="b">
        <f t="shared" si="14"/>
        <v>1</v>
      </c>
      <c r="AT91" s="973" t="b">
        <f t="shared" si="14"/>
        <v>1</v>
      </c>
      <c r="AU91" s="973" t="b">
        <f t="shared" si="15"/>
        <v>0</v>
      </c>
      <c r="AV91" s="973" t="b">
        <f t="shared" si="15"/>
        <v>1</v>
      </c>
    </row>
    <row r="92" spans="1:48" s="66" customFormat="1" ht="39" customHeight="1">
      <c r="A92" s="256" t="s">
        <v>290</v>
      </c>
      <c r="B92" s="723" t="s">
        <v>422</v>
      </c>
      <c r="C92" s="627"/>
      <c r="D92" s="63"/>
      <c r="E92" s="63">
        <v>5</v>
      </c>
      <c r="F92" s="628"/>
      <c r="G92" s="634">
        <v>1</v>
      </c>
      <c r="H92" s="591">
        <f t="shared" si="17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185"/>
      <c r="P92" s="1186"/>
      <c r="Q92" s="28"/>
      <c r="R92" s="1219"/>
      <c r="S92" s="1220"/>
      <c r="T92" s="65" t="s">
        <v>87</v>
      </c>
      <c r="U92" s="262"/>
      <c r="V92" s="66">
        <v>3</v>
      </c>
      <c r="AQ92" s="973" t="b">
        <f t="shared" si="16"/>
        <v>1</v>
      </c>
      <c r="AR92" s="973" t="b">
        <f t="shared" si="13"/>
        <v>1</v>
      </c>
      <c r="AS92" s="973" t="b">
        <f t="shared" si="14"/>
        <v>1</v>
      </c>
      <c r="AT92" s="973" t="b">
        <f t="shared" si="14"/>
        <v>1</v>
      </c>
      <c r="AU92" s="973" t="b">
        <f t="shared" si="15"/>
        <v>0</v>
      </c>
      <c r="AV92" s="973" t="b">
        <f t="shared" si="15"/>
        <v>1</v>
      </c>
    </row>
    <row r="93" spans="1:48" s="66" customFormat="1" ht="19.5" customHeight="1">
      <c r="A93" s="256" t="s">
        <v>291</v>
      </c>
      <c r="B93" s="626" t="s">
        <v>32</v>
      </c>
      <c r="C93" s="410"/>
      <c r="D93" s="36"/>
      <c r="E93" s="36"/>
      <c r="F93" s="262"/>
      <c r="G93" s="633">
        <f>G94+G95</f>
        <v>5.5</v>
      </c>
      <c r="H93" s="809">
        <f t="shared" si="17"/>
        <v>165</v>
      </c>
      <c r="I93" s="36"/>
      <c r="J93" s="36"/>
      <c r="K93" s="36"/>
      <c r="L93" s="36"/>
      <c r="M93" s="262"/>
      <c r="N93" s="410"/>
      <c r="O93" s="1185"/>
      <c r="P93" s="1186"/>
      <c r="Q93" s="36"/>
      <c r="R93" s="1219"/>
      <c r="S93" s="1220"/>
      <c r="T93" s="40"/>
      <c r="U93" s="759"/>
      <c r="AQ93" s="973" t="b">
        <f t="shared" si="16"/>
        <v>1</v>
      </c>
      <c r="AR93" s="973" t="b">
        <f t="shared" si="13"/>
        <v>1</v>
      </c>
      <c r="AS93" s="973" t="b">
        <f t="shared" si="14"/>
        <v>1</v>
      </c>
      <c r="AT93" s="973" t="b">
        <f t="shared" si="14"/>
        <v>1</v>
      </c>
      <c r="AU93" s="973" t="b">
        <f t="shared" si="15"/>
        <v>1</v>
      </c>
      <c r="AV93" s="973" t="b">
        <f t="shared" si="15"/>
        <v>1</v>
      </c>
    </row>
    <row r="94" spans="1:48" s="66" customFormat="1" ht="19.5" customHeight="1">
      <c r="A94" s="256"/>
      <c r="B94" s="626" t="s">
        <v>365</v>
      </c>
      <c r="C94" s="627"/>
      <c r="D94" s="63"/>
      <c r="E94" s="63"/>
      <c r="F94" s="628"/>
      <c r="G94" s="633">
        <v>0</v>
      </c>
      <c r="H94" s="809">
        <f t="shared" si="17"/>
        <v>0</v>
      </c>
      <c r="I94" s="30"/>
      <c r="J94" s="40"/>
      <c r="K94" s="40"/>
      <c r="L94" s="40"/>
      <c r="M94" s="243"/>
      <c r="N94" s="250"/>
      <c r="O94" s="1185"/>
      <c r="P94" s="1186"/>
      <c r="Q94" s="28"/>
      <c r="R94" s="1219"/>
      <c r="S94" s="1220"/>
      <c r="T94" s="40"/>
      <c r="U94" s="759"/>
      <c r="AQ94" s="973" t="b">
        <f t="shared" si="16"/>
        <v>1</v>
      </c>
      <c r="AR94" s="973" t="b">
        <f t="shared" si="13"/>
        <v>1</v>
      </c>
      <c r="AS94" s="973" t="b">
        <f t="shared" si="14"/>
        <v>1</v>
      </c>
      <c r="AT94" s="973" t="b">
        <f t="shared" si="14"/>
        <v>1</v>
      </c>
      <c r="AU94" s="973" t="b">
        <f t="shared" si="15"/>
        <v>1</v>
      </c>
      <c r="AV94" s="973" t="b">
        <f t="shared" si="15"/>
        <v>1</v>
      </c>
    </row>
    <row r="95" spans="1:48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633">
        <v>5.5</v>
      </c>
      <c r="H95" s="591">
        <f t="shared" si="17"/>
        <v>165</v>
      </c>
      <c r="I95" s="30">
        <v>12</v>
      </c>
      <c r="J95" s="28" t="s">
        <v>94</v>
      </c>
      <c r="K95" s="28"/>
      <c r="L95" s="28" t="s">
        <v>208</v>
      </c>
      <c r="M95" s="243">
        <f>H95-I95</f>
        <v>153</v>
      </c>
      <c r="N95" s="250"/>
      <c r="O95" s="1185"/>
      <c r="P95" s="1186"/>
      <c r="Q95" s="28"/>
      <c r="R95" s="1164" t="s">
        <v>88</v>
      </c>
      <c r="S95" s="1165"/>
      <c r="T95" s="40"/>
      <c r="U95" s="759"/>
      <c r="V95" s="66">
        <v>2</v>
      </c>
      <c r="AQ95" s="973" t="b">
        <f t="shared" si="16"/>
        <v>1</v>
      </c>
      <c r="AR95" s="973" t="b">
        <f t="shared" si="13"/>
        <v>1</v>
      </c>
      <c r="AS95" s="973" t="b">
        <f t="shared" si="14"/>
        <v>1</v>
      </c>
      <c r="AT95" s="973" t="b">
        <f t="shared" si="14"/>
        <v>0</v>
      </c>
      <c r="AU95" s="973" t="b">
        <f t="shared" si="15"/>
        <v>1</v>
      </c>
      <c r="AV95" s="973" t="b">
        <f t="shared" si="15"/>
        <v>1</v>
      </c>
    </row>
    <row r="96" spans="1:48" s="66" customFormat="1" ht="21.75" customHeight="1">
      <c r="A96" s="256" t="s">
        <v>292</v>
      </c>
      <c r="B96" s="626" t="s">
        <v>31</v>
      </c>
      <c r="C96" s="627"/>
      <c r="D96" s="63"/>
      <c r="E96" s="63"/>
      <c r="F96" s="628"/>
      <c r="G96" s="633">
        <f>G97+G98</f>
        <v>7</v>
      </c>
      <c r="H96" s="591">
        <f t="shared" si="17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759"/>
      <c r="AQ96" s="973" t="b">
        <f t="shared" si="16"/>
        <v>1</v>
      </c>
      <c r="AR96" s="973" t="b">
        <f t="shared" si="13"/>
        <v>1</v>
      </c>
      <c r="AS96" s="973" t="b">
        <f t="shared" si="14"/>
        <v>1</v>
      </c>
      <c r="AT96" s="973" t="b">
        <f t="shared" si="14"/>
        <v>1</v>
      </c>
      <c r="AU96" s="973" t="b">
        <f t="shared" si="15"/>
        <v>1</v>
      </c>
      <c r="AV96" s="973" t="b">
        <f t="shared" si="15"/>
        <v>1</v>
      </c>
    </row>
    <row r="97" spans="1:48" s="66" customFormat="1" ht="19.5" customHeight="1">
      <c r="A97" s="256"/>
      <c r="B97" s="626" t="s">
        <v>365</v>
      </c>
      <c r="C97" s="627"/>
      <c r="D97" s="63"/>
      <c r="E97" s="63"/>
      <c r="F97" s="628"/>
      <c r="G97" s="633">
        <v>4</v>
      </c>
      <c r="H97" s="591">
        <f t="shared" si="17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759"/>
      <c r="AQ97" s="973" t="b">
        <f t="shared" si="16"/>
        <v>1</v>
      </c>
      <c r="AR97" s="973" t="b">
        <f t="shared" si="13"/>
        <v>1</v>
      </c>
      <c r="AS97" s="973" t="b">
        <f t="shared" si="14"/>
        <v>1</v>
      </c>
      <c r="AT97" s="973" t="b">
        <f t="shared" si="14"/>
        <v>1</v>
      </c>
      <c r="AU97" s="973" t="b">
        <f t="shared" si="15"/>
        <v>1</v>
      </c>
      <c r="AV97" s="973" t="b">
        <f t="shared" si="15"/>
        <v>1</v>
      </c>
    </row>
    <row r="98" spans="1:48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633">
        <v>3</v>
      </c>
      <c r="H98" s="591">
        <f t="shared" si="17"/>
        <v>90</v>
      </c>
      <c r="I98" s="30">
        <v>16</v>
      </c>
      <c r="J98" s="40" t="s">
        <v>294</v>
      </c>
      <c r="K98" s="40" t="s">
        <v>90</v>
      </c>
      <c r="L98" s="40" t="s">
        <v>90</v>
      </c>
      <c r="M98" s="243">
        <f>H98-I98</f>
        <v>74</v>
      </c>
      <c r="N98" s="250"/>
      <c r="O98" s="1185"/>
      <c r="P98" s="1186"/>
      <c r="Q98" s="28"/>
      <c r="R98" s="1164"/>
      <c r="S98" s="1165"/>
      <c r="T98" s="40"/>
      <c r="U98" s="40" t="s">
        <v>380</v>
      </c>
      <c r="V98" s="66">
        <v>3</v>
      </c>
      <c r="AQ98" s="973" t="b">
        <f t="shared" si="16"/>
        <v>1</v>
      </c>
      <c r="AR98" s="973" t="b">
        <f t="shared" si="13"/>
        <v>1</v>
      </c>
      <c r="AS98" s="973" t="b">
        <f t="shared" si="14"/>
        <v>1</v>
      </c>
      <c r="AT98" s="973" t="b">
        <f t="shared" si="14"/>
        <v>1</v>
      </c>
      <c r="AU98" s="973" t="b">
        <f t="shared" si="15"/>
        <v>1</v>
      </c>
      <c r="AV98" s="973" t="b">
        <f t="shared" si="15"/>
        <v>0</v>
      </c>
    </row>
    <row r="99" spans="1:48" s="66" customFormat="1" ht="21" customHeight="1">
      <c r="A99" s="256" t="s">
        <v>293</v>
      </c>
      <c r="B99" s="723" t="s">
        <v>58</v>
      </c>
      <c r="C99" s="629"/>
      <c r="D99" s="63"/>
      <c r="E99" s="63"/>
      <c r="F99" s="628"/>
      <c r="G99" s="633">
        <f>G100+G101</f>
        <v>7.5</v>
      </c>
      <c r="H99" s="591">
        <f t="shared" si="17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759"/>
      <c r="AQ99" s="973" t="b">
        <f t="shared" si="16"/>
        <v>1</v>
      </c>
      <c r="AR99" s="973" t="b">
        <f t="shared" si="13"/>
        <v>1</v>
      </c>
      <c r="AS99" s="973" t="b">
        <f t="shared" si="14"/>
        <v>1</v>
      </c>
      <c r="AT99" s="973" t="b">
        <f t="shared" si="14"/>
        <v>1</v>
      </c>
      <c r="AU99" s="973" t="b">
        <f t="shared" si="15"/>
        <v>1</v>
      </c>
      <c r="AV99" s="973" t="b">
        <f t="shared" si="15"/>
        <v>1</v>
      </c>
    </row>
    <row r="100" spans="1:48" s="66" customFormat="1" ht="19.5" customHeight="1">
      <c r="A100" s="256"/>
      <c r="B100" s="626" t="s">
        <v>365</v>
      </c>
      <c r="C100" s="629"/>
      <c r="D100" s="63"/>
      <c r="E100" s="63"/>
      <c r="F100" s="628"/>
      <c r="G100" s="633">
        <v>0.5</v>
      </c>
      <c r="H100" s="591">
        <f t="shared" si="17"/>
        <v>15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759"/>
      <c r="AQ100" s="973" t="b">
        <f t="shared" si="16"/>
        <v>1</v>
      </c>
      <c r="AR100" s="973" t="b">
        <f t="shared" si="13"/>
        <v>1</v>
      </c>
      <c r="AS100" s="973" t="b">
        <f t="shared" si="14"/>
        <v>1</v>
      </c>
      <c r="AT100" s="973" t="b">
        <f t="shared" si="14"/>
        <v>1</v>
      </c>
      <c r="AU100" s="973" t="b">
        <f t="shared" si="15"/>
        <v>1</v>
      </c>
      <c r="AV100" s="973" t="b">
        <f t="shared" si="15"/>
        <v>1</v>
      </c>
    </row>
    <row r="101" spans="1:48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633">
        <v>7</v>
      </c>
      <c r="H101" s="591">
        <f t="shared" si="17"/>
        <v>210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194</v>
      </c>
      <c r="N101" s="250"/>
      <c r="O101" s="1185"/>
      <c r="P101" s="1186"/>
      <c r="Q101" s="28"/>
      <c r="R101" s="1164"/>
      <c r="S101" s="1165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  <c r="AQ101" s="973" t="b">
        <f t="shared" si="16"/>
        <v>1</v>
      </c>
      <c r="AR101" s="973" t="b">
        <f t="shared" si="13"/>
        <v>1</v>
      </c>
      <c r="AS101" s="973" t="b">
        <f t="shared" si="14"/>
        <v>1</v>
      </c>
      <c r="AT101" s="973" t="b">
        <f t="shared" si="14"/>
        <v>1</v>
      </c>
      <c r="AU101" s="973" t="b">
        <f t="shared" si="15"/>
        <v>0</v>
      </c>
      <c r="AV101" s="973" t="b">
        <f t="shared" si="15"/>
        <v>1</v>
      </c>
    </row>
    <row r="102" spans="1:48" s="66" customFormat="1" ht="20.25" customHeight="1">
      <c r="A102" s="342" t="s">
        <v>342</v>
      </c>
      <c r="B102" s="810" t="s">
        <v>56</v>
      </c>
      <c r="C102" s="811"/>
      <c r="D102" s="772"/>
      <c r="E102" s="772"/>
      <c r="F102" s="773"/>
      <c r="G102" s="633">
        <f>G103+G104</f>
        <v>4.5</v>
      </c>
      <c r="H102" s="639"/>
      <c r="I102" s="812"/>
      <c r="J102" s="333"/>
      <c r="K102" s="333"/>
      <c r="L102" s="333"/>
      <c r="M102" s="813"/>
      <c r="N102" s="335"/>
      <c r="O102" s="776"/>
      <c r="P102" s="778"/>
      <c r="Q102" s="333"/>
      <c r="R102" s="743"/>
      <c r="S102" s="744"/>
      <c r="T102" s="814"/>
      <c r="U102" s="815"/>
      <c r="AQ102" s="973" t="b">
        <f t="shared" si="16"/>
        <v>1</v>
      </c>
      <c r="AR102" s="973" t="b">
        <f t="shared" si="13"/>
        <v>1</v>
      </c>
      <c r="AS102" s="973" t="b">
        <f t="shared" si="14"/>
        <v>1</v>
      </c>
      <c r="AT102" s="973" t="b">
        <f t="shared" si="14"/>
        <v>1</v>
      </c>
      <c r="AU102" s="973" t="b">
        <f t="shared" si="15"/>
        <v>1</v>
      </c>
      <c r="AV102" s="973" t="b">
        <f t="shared" si="15"/>
        <v>1</v>
      </c>
    </row>
    <row r="103" spans="1:48" s="66" customFormat="1" ht="20.25" customHeight="1">
      <c r="A103" s="256"/>
      <c r="B103" s="626" t="s">
        <v>365</v>
      </c>
      <c r="C103" s="627"/>
      <c r="D103" s="63"/>
      <c r="E103" s="63"/>
      <c r="F103" s="628"/>
      <c r="G103" s="633">
        <v>1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  <c r="AQ103" s="973" t="b">
        <f t="shared" si="16"/>
        <v>1</v>
      </c>
      <c r="AR103" s="973" t="b">
        <f t="shared" si="13"/>
        <v>1</v>
      </c>
      <c r="AS103" s="973" t="b">
        <f t="shared" si="14"/>
        <v>1</v>
      </c>
      <c r="AT103" s="973" t="b">
        <f t="shared" si="14"/>
        <v>1</v>
      </c>
      <c r="AU103" s="973" t="b">
        <f t="shared" si="15"/>
        <v>1</v>
      </c>
      <c r="AV103" s="973" t="b">
        <f t="shared" si="15"/>
        <v>1</v>
      </c>
    </row>
    <row r="104" spans="1:48" s="66" customFormat="1" ht="20.25" customHeight="1">
      <c r="A104" s="342"/>
      <c r="B104" s="626" t="s">
        <v>43</v>
      </c>
      <c r="C104" s="811"/>
      <c r="D104" s="772">
        <v>3</v>
      </c>
      <c r="E104" s="772"/>
      <c r="F104" s="773"/>
      <c r="G104" s="816">
        <v>3.5</v>
      </c>
      <c r="H104" s="639">
        <f>G104*30</f>
        <v>105</v>
      </c>
      <c r="I104" s="812">
        <v>8</v>
      </c>
      <c r="J104" s="333" t="s">
        <v>87</v>
      </c>
      <c r="K104" s="333"/>
      <c r="L104" s="28" t="s">
        <v>208</v>
      </c>
      <c r="M104" s="813">
        <f>H104-I104</f>
        <v>97</v>
      </c>
      <c r="N104" s="335"/>
      <c r="O104" s="1241"/>
      <c r="P104" s="1242"/>
      <c r="Q104" s="333" t="s">
        <v>294</v>
      </c>
      <c r="R104" s="1224"/>
      <c r="S104" s="1225"/>
      <c r="T104" s="814"/>
      <c r="U104" s="815"/>
      <c r="AQ104" s="973" t="b">
        <f t="shared" si="16"/>
        <v>1</v>
      </c>
      <c r="AR104" s="973" t="b">
        <f t="shared" si="13"/>
        <v>1</v>
      </c>
      <c r="AS104" s="973" t="b">
        <f t="shared" si="14"/>
        <v>0</v>
      </c>
      <c r="AT104" s="973" t="b">
        <f t="shared" si="14"/>
        <v>1</v>
      </c>
      <c r="AU104" s="973" t="b">
        <f t="shared" si="15"/>
        <v>1</v>
      </c>
      <c r="AV104" s="973" t="b">
        <f t="shared" si="15"/>
        <v>1</v>
      </c>
    </row>
    <row r="105" spans="1:48" ht="18.75" customHeight="1">
      <c r="A105" s="342" t="s">
        <v>343</v>
      </c>
      <c r="B105" s="721" t="s">
        <v>63</v>
      </c>
      <c r="C105" s="627"/>
      <c r="D105" s="63"/>
      <c r="E105" s="63"/>
      <c r="F105" s="628"/>
      <c r="G105" s="633">
        <f>G106+G107</f>
        <v>4</v>
      </c>
      <c r="H105" s="817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  <c r="AQ105" s="973" t="b">
        <f t="shared" si="16"/>
        <v>1</v>
      </c>
      <c r="AR105" s="973" t="b">
        <f t="shared" si="13"/>
        <v>1</v>
      </c>
      <c r="AS105" s="973" t="b">
        <f t="shared" si="14"/>
        <v>1</v>
      </c>
      <c r="AT105" s="973" t="b">
        <f t="shared" si="14"/>
        <v>1</v>
      </c>
      <c r="AU105" s="973" t="b">
        <f t="shared" si="15"/>
        <v>1</v>
      </c>
      <c r="AV105" s="973" t="b">
        <f t="shared" si="15"/>
        <v>1</v>
      </c>
    </row>
    <row r="106" spans="1:48" s="66" customFormat="1" ht="20.25" customHeight="1">
      <c r="A106" s="818"/>
      <c r="B106" s="819" t="s">
        <v>365</v>
      </c>
      <c r="C106" s="820"/>
      <c r="D106" s="821"/>
      <c r="E106" s="821"/>
      <c r="F106" s="822"/>
      <c r="G106" s="823">
        <v>0</v>
      </c>
      <c r="H106" s="619"/>
      <c r="I106" s="400"/>
      <c r="J106" s="824"/>
      <c r="K106" s="824"/>
      <c r="L106" s="824"/>
      <c r="M106" s="400"/>
      <c r="N106" s="825"/>
      <c r="O106" s="826"/>
      <c r="P106" s="827"/>
      <c r="Q106" s="527"/>
      <c r="R106" s="824"/>
      <c r="S106" s="828"/>
      <c r="T106" s="829"/>
      <c r="U106" s="830"/>
      <c r="AQ106" s="973" t="b">
        <f t="shared" si="16"/>
        <v>1</v>
      </c>
      <c r="AR106" s="973" t="b">
        <f t="shared" si="13"/>
        <v>1</v>
      </c>
      <c r="AS106" s="973" t="b">
        <f t="shared" si="14"/>
        <v>1</v>
      </c>
      <c r="AT106" s="973" t="b">
        <f t="shared" si="14"/>
        <v>1</v>
      </c>
      <c r="AU106" s="973" t="b">
        <f t="shared" si="15"/>
        <v>1</v>
      </c>
      <c r="AV106" s="973" t="b">
        <f t="shared" si="15"/>
        <v>1</v>
      </c>
    </row>
    <row r="107" spans="1:48" s="66" customFormat="1" ht="20.25" customHeight="1" thickBot="1">
      <c r="A107" s="256"/>
      <c r="B107" s="626" t="s">
        <v>43</v>
      </c>
      <c r="C107" s="831">
        <v>3</v>
      </c>
      <c r="D107" s="832"/>
      <c r="E107" s="832"/>
      <c r="F107" s="833"/>
      <c r="G107" s="634">
        <v>4</v>
      </c>
      <c r="H107" s="644">
        <f>G107*30</f>
        <v>120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108</v>
      </c>
      <c r="N107" s="250"/>
      <c r="O107" s="1185"/>
      <c r="P107" s="1186"/>
      <c r="Q107" s="28" t="s">
        <v>88</v>
      </c>
      <c r="R107" s="1219"/>
      <c r="S107" s="1220"/>
      <c r="T107" s="28"/>
      <c r="U107" s="242"/>
      <c r="AQ107" s="973" t="b">
        <f t="shared" si="16"/>
        <v>1</v>
      </c>
      <c r="AR107" s="973" t="b">
        <f t="shared" si="13"/>
        <v>1</v>
      </c>
      <c r="AS107" s="973" t="b">
        <f t="shared" si="14"/>
        <v>0</v>
      </c>
      <c r="AT107" s="973" t="b">
        <f t="shared" si="14"/>
        <v>1</v>
      </c>
      <c r="AU107" s="973" t="b">
        <f t="shared" si="15"/>
        <v>1</v>
      </c>
      <c r="AV107" s="973" t="b">
        <f t="shared" si="15"/>
        <v>1</v>
      </c>
    </row>
    <row r="108" spans="1:48" s="66" customFormat="1" ht="18.75" customHeight="1" thickBot="1">
      <c r="A108" s="1329" t="s">
        <v>72</v>
      </c>
      <c r="B108" s="1330"/>
      <c r="C108" s="794"/>
      <c r="D108" s="90"/>
      <c r="E108" s="90"/>
      <c r="F108" s="795"/>
      <c r="G108" s="834">
        <f>G67+G66+G70+G73+G77+G80+G83+G86+G87+G91+G92+G95+G98+G101+G104+G107</f>
        <v>62.5</v>
      </c>
      <c r="H108" s="291">
        <f>H67+H66+H70+H73+H77+H80+H83+H86+H87+H91+H92+H95+H98+H101+H104+H107</f>
        <v>1875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1701</v>
      </c>
      <c r="N108" s="835" t="s">
        <v>91</v>
      </c>
      <c r="O108" s="1222"/>
      <c r="P108" s="1223"/>
      <c r="Q108" s="836" t="s">
        <v>423</v>
      </c>
      <c r="R108" s="1222" t="s">
        <v>220</v>
      </c>
      <c r="S108" s="1223"/>
      <c r="T108" s="836" t="s">
        <v>402</v>
      </c>
      <c r="U108" s="836" t="s">
        <v>380</v>
      </c>
      <c r="V108" s="66">
        <f>30*G108</f>
        <v>1875</v>
      </c>
      <c r="W108" s="66">
        <v>6</v>
      </c>
      <c r="AQ108" s="979">
        <f aca="true" t="shared" si="18" ref="AQ108:AV108">SUMIF(AQ64:AQ107,FALSE,$G64:$G107)</f>
        <v>4</v>
      </c>
      <c r="AR108" s="979">
        <f t="shared" si="18"/>
        <v>0</v>
      </c>
      <c r="AS108" s="979">
        <f t="shared" si="18"/>
        <v>25</v>
      </c>
      <c r="AT108" s="979">
        <f t="shared" si="18"/>
        <v>19.5</v>
      </c>
      <c r="AU108" s="979">
        <f t="shared" si="18"/>
        <v>11</v>
      </c>
      <c r="AV108" s="979">
        <f t="shared" si="18"/>
        <v>3</v>
      </c>
    </row>
    <row r="109" spans="1:48" s="66" customFormat="1" ht="19.5" thickBot="1">
      <c r="A109" s="1327" t="s">
        <v>369</v>
      </c>
      <c r="B109" s="1328"/>
      <c r="C109" s="837"/>
      <c r="D109" s="207"/>
      <c r="E109" s="207"/>
      <c r="F109" s="838"/>
      <c r="G109" s="839">
        <f>G65+G69+G72+G74+G76+G79+G82+G85+G89+G94+G100+G97+G103+G106</f>
        <v>16</v>
      </c>
      <c r="H109" s="840">
        <f>H65+H69+H72+H74+H76+H79+H82+H85+H89+H94+H100+H97+H103+H106</f>
        <v>450</v>
      </c>
      <c r="I109" s="715"/>
      <c r="J109" s="93"/>
      <c r="K109" s="93"/>
      <c r="L109" s="93"/>
      <c r="M109" s="263"/>
      <c r="N109" s="291"/>
      <c r="O109" s="1243"/>
      <c r="P109" s="1244"/>
      <c r="Q109" s="210"/>
      <c r="R109" s="1243"/>
      <c r="S109" s="1244"/>
      <c r="T109" s="211"/>
      <c r="U109" s="841"/>
      <c r="V109" s="66">
        <f>30*G109</f>
        <v>480</v>
      </c>
      <c r="W109" s="66">
        <v>4</v>
      </c>
      <c r="AQ109" s="974"/>
      <c r="AR109" s="974"/>
      <c r="AS109" s="974"/>
      <c r="AT109" s="974"/>
      <c r="AU109" s="974"/>
      <c r="AV109" s="974"/>
    </row>
    <row r="110" spans="1:48" s="66" customFormat="1" ht="19.5" customHeight="1" thickBot="1">
      <c r="A110" s="1215" t="s">
        <v>26</v>
      </c>
      <c r="B110" s="1331"/>
      <c r="C110" s="794"/>
      <c r="D110" s="90"/>
      <c r="E110" s="90"/>
      <c r="F110" s="795"/>
      <c r="G110" s="796">
        <f>G108+G109</f>
        <v>78.5</v>
      </c>
      <c r="H110" s="842">
        <f>H108+H109</f>
        <v>2325</v>
      </c>
      <c r="I110" s="843"/>
      <c r="J110" s="843"/>
      <c r="K110" s="843"/>
      <c r="L110" s="843"/>
      <c r="M110" s="844"/>
      <c r="N110" s="835" t="s">
        <v>395</v>
      </c>
      <c r="O110" s="1248" t="s">
        <v>376</v>
      </c>
      <c r="P110" s="1249"/>
      <c r="Q110" s="836" t="s">
        <v>423</v>
      </c>
      <c r="R110" s="1222" t="s">
        <v>220</v>
      </c>
      <c r="S110" s="1223"/>
      <c r="T110" s="58" t="s">
        <v>403</v>
      </c>
      <c r="U110" s="836" t="s">
        <v>404</v>
      </c>
      <c r="V110" s="66">
        <f>30*G110</f>
        <v>2355</v>
      </c>
      <c r="W110" s="66">
        <v>44</v>
      </c>
      <c r="X110" s="66">
        <v>24</v>
      </c>
      <c r="AQ110" s="974"/>
      <c r="AR110" s="974"/>
      <c r="AS110" s="974"/>
      <c r="AT110" s="974"/>
      <c r="AU110" s="974"/>
      <c r="AV110" s="974"/>
    </row>
    <row r="111" spans="1:48" s="114" customFormat="1" ht="19.5" customHeight="1" thickBot="1">
      <c r="A111" s="1203" t="s">
        <v>296</v>
      </c>
      <c r="B111" s="1204"/>
      <c r="C111" s="1204"/>
      <c r="D111" s="1204"/>
      <c r="E111" s="1204"/>
      <c r="F111" s="1204"/>
      <c r="G111" s="1204"/>
      <c r="H111" s="1204"/>
      <c r="I111" s="1204"/>
      <c r="J111" s="1204"/>
      <c r="K111" s="1204"/>
      <c r="L111" s="1204"/>
      <c r="M111" s="1204"/>
      <c r="N111" s="1204"/>
      <c r="O111" s="1204"/>
      <c r="P111" s="1204"/>
      <c r="Q111" s="1204"/>
      <c r="R111" s="1204"/>
      <c r="S111" s="1204"/>
      <c r="T111" s="1204"/>
      <c r="U111" s="1204"/>
      <c r="V111" s="113"/>
      <c r="W111" s="113"/>
      <c r="X111" s="113"/>
      <c r="AQ111" s="976"/>
      <c r="AR111" s="976"/>
      <c r="AS111" s="976"/>
      <c r="AT111" s="976"/>
      <c r="AU111" s="976"/>
      <c r="AV111" s="976"/>
    </row>
    <row r="112" spans="1:48" s="114" customFormat="1" ht="19.5" customHeight="1">
      <c r="A112" s="255" t="s">
        <v>142</v>
      </c>
      <c r="B112" s="845" t="s">
        <v>371</v>
      </c>
      <c r="C112" s="846"/>
      <c r="D112" s="847"/>
      <c r="E112" s="847"/>
      <c r="F112" s="848"/>
      <c r="G112" s="849">
        <v>4.5</v>
      </c>
      <c r="H112" s="850">
        <f>30*G112</f>
        <v>135</v>
      </c>
      <c r="I112" s="851"/>
      <c r="J112" s="852"/>
      <c r="K112" s="852"/>
      <c r="L112" s="852"/>
      <c r="M112" s="853"/>
      <c r="N112" s="854"/>
      <c r="O112" s="1356"/>
      <c r="P112" s="1357"/>
      <c r="Q112" s="852"/>
      <c r="R112" s="1252"/>
      <c r="S112" s="1253"/>
      <c r="T112" s="855"/>
      <c r="U112" s="856"/>
      <c r="V112" s="113"/>
      <c r="W112" s="113"/>
      <c r="X112" s="113"/>
      <c r="AQ112" s="976"/>
      <c r="AR112" s="976"/>
      <c r="AS112" s="976"/>
      <c r="AT112" s="976"/>
      <c r="AU112" s="976"/>
      <c r="AV112" s="976"/>
    </row>
    <row r="113" spans="1:48" s="114" customFormat="1" ht="19.5" customHeight="1">
      <c r="A113" s="256" t="s">
        <v>143</v>
      </c>
      <c r="B113" s="589" t="s">
        <v>372</v>
      </c>
      <c r="C113" s="857"/>
      <c r="D113" s="562"/>
      <c r="E113" s="562"/>
      <c r="F113" s="561"/>
      <c r="G113" s="858">
        <v>6</v>
      </c>
      <c r="H113" s="859">
        <f>30*G113</f>
        <v>180</v>
      </c>
      <c r="I113" s="563"/>
      <c r="J113" s="564"/>
      <c r="K113" s="564"/>
      <c r="L113" s="564"/>
      <c r="M113" s="860"/>
      <c r="N113" s="861"/>
      <c r="O113" s="1358"/>
      <c r="P113" s="1359"/>
      <c r="Q113" s="564"/>
      <c r="R113" s="1232"/>
      <c r="S113" s="1233"/>
      <c r="T113" s="566"/>
      <c r="U113" s="865"/>
      <c r="V113" s="113"/>
      <c r="W113" s="113"/>
      <c r="X113" s="113"/>
      <c r="AQ113" s="976"/>
      <c r="AR113" s="976"/>
      <c r="AS113" s="976"/>
      <c r="AT113" s="976"/>
      <c r="AU113" s="976"/>
      <c r="AV113" s="976"/>
    </row>
    <row r="114" spans="1:48" s="114" customFormat="1" ht="41.25" customHeight="1">
      <c r="A114" s="256" t="s">
        <v>146</v>
      </c>
      <c r="B114" s="589" t="s">
        <v>373</v>
      </c>
      <c r="C114" s="857"/>
      <c r="D114" s="562"/>
      <c r="E114" s="562"/>
      <c r="F114" s="561"/>
      <c r="G114" s="858">
        <v>6</v>
      </c>
      <c r="H114" s="859">
        <f>30*G114</f>
        <v>180</v>
      </c>
      <c r="I114" s="563"/>
      <c r="J114" s="564"/>
      <c r="K114" s="564"/>
      <c r="L114" s="564"/>
      <c r="M114" s="860"/>
      <c r="N114" s="861"/>
      <c r="O114" s="862"/>
      <c r="P114" s="863"/>
      <c r="Q114" s="564"/>
      <c r="R114" s="860"/>
      <c r="S114" s="864"/>
      <c r="T114" s="566"/>
      <c r="U114" s="865"/>
      <c r="V114" s="113"/>
      <c r="W114" s="113"/>
      <c r="X114" s="113"/>
      <c r="AQ114" s="976"/>
      <c r="AR114" s="976"/>
      <c r="AS114" s="976"/>
      <c r="AT114" s="976"/>
      <c r="AU114" s="976"/>
      <c r="AV114" s="976"/>
    </row>
    <row r="115" spans="1:48" s="114" customFormat="1" ht="19.5" customHeight="1">
      <c r="A115" s="256" t="s">
        <v>148</v>
      </c>
      <c r="B115" s="589" t="s">
        <v>314</v>
      </c>
      <c r="C115" s="857"/>
      <c r="D115" s="562">
        <v>6</v>
      </c>
      <c r="E115" s="562"/>
      <c r="F115" s="561"/>
      <c r="G115" s="858">
        <v>4.5</v>
      </c>
      <c r="H115" s="859">
        <f>30*G115</f>
        <v>135</v>
      </c>
      <c r="I115" s="1254" t="s">
        <v>326</v>
      </c>
      <c r="J115" s="1360"/>
      <c r="K115" s="1360"/>
      <c r="L115" s="1360"/>
      <c r="M115" s="1360"/>
      <c r="N115" s="866"/>
      <c r="O115" s="1254"/>
      <c r="P115" s="1255"/>
      <c r="Q115" s="867"/>
      <c r="R115" s="1254"/>
      <c r="S115" s="1255"/>
      <c r="T115" s="867"/>
      <c r="U115" s="868"/>
      <c r="V115" s="113"/>
      <c r="W115" s="113"/>
      <c r="X115" s="113"/>
      <c r="AQ115" s="976"/>
      <c r="AR115" s="976"/>
      <c r="AS115" s="976"/>
      <c r="AT115" s="976"/>
      <c r="AU115" s="976"/>
      <c r="AV115" s="982">
        <f>G115</f>
        <v>4.5</v>
      </c>
    </row>
    <row r="116" spans="1:48" s="114" customFormat="1" ht="19.5" customHeight="1" thickBot="1">
      <c r="A116" s="1217" t="s">
        <v>297</v>
      </c>
      <c r="B116" s="1218"/>
      <c r="C116" s="869"/>
      <c r="D116" s="870"/>
      <c r="E116" s="870"/>
      <c r="F116" s="871"/>
      <c r="G116" s="872">
        <f>SUM(G112:G115)</f>
        <v>21</v>
      </c>
      <c r="H116" s="873">
        <f>SUM(H112:H113)</f>
        <v>315</v>
      </c>
      <c r="I116" s="874"/>
      <c r="J116" s="875"/>
      <c r="K116" s="875"/>
      <c r="L116" s="875"/>
      <c r="M116" s="876"/>
      <c r="N116" s="877"/>
      <c r="O116" s="1273"/>
      <c r="P116" s="1274"/>
      <c r="Q116" s="875"/>
      <c r="R116" s="1394"/>
      <c r="S116" s="1395"/>
      <c r="T116" s="878"/>
      <c r="U116" s="879"/>
      <c r="V116" s="113"/>
      <c r="W116" s="113"/>
      <c r="X116" s="113"/>
      <c r="AQ116" s="976"/>
      <c r="AR116" s="976"/>
      <c r="AS116" s="976"/>
      <c r="AT116" s="976"/>
      <c r="AU116" s="976"/>
      <c r="AV116" s="976"/>
    </row>
    <row r="117" spans="1:48" s="114" customFormat="1" ht="19.5" customHeight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  <c r="AQ117" s="976"/>
      <c r="AR117" s="976"/>
      <c r="AS117" s="976"/>
      <c r="AT117" s="976"/>
      <c r="AU117" s="976"/>
      <c r="AV117" s="976"/>
    </row>
    <row r="118" spans="1:48" s="114" customFormat="1" ht="19.5" customHeight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  <c r="AQ118" s="976"/>
      <c r="AR118" s="976"/>
      <c r="AS118" s="976"/>
      <c r="AT118" s="976"/>
      <c r="AU118" s="976"/>
      <c r="AV118" s="976"/>
    </row>
    <row r="119" spans="1:48" s="114" customFormat="1" ht="19.5" customHeight="1" thickBot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  <c r="AQ119" s="976"/>
      <c r="AR119" s="976"/>
      <c r="AS119" s="976"/>
      <c r="AT119" s="976"/>
      <c r="AU119" s="976"/>
      <c r="AV119" s="976"/>
    </row>
    <row r="120" spans="1:48" s="66" customFormat="1" ht="16.5" customHeight="1" thickBot="1">
      <c r="A120" s="1203" t="s">
        <v>344</v>
      </c>
      <c r="B120" s="1204"/>
      <c r="C120" s="1204"/>
      <c r="D120" s="1204"/>
      <c r="E120" s="1204"/>
      <c r="F120" s="1204"/>
      <c r="G120" s="1204"/>
      <c r="H120" s="1204"/>
      <c r="I120" s="1204"/>
      <c r="J120" s="1204"/>
      <c r="K120" s="1204"/>
      <c r="L120" s="1204"/>
      <c r="M120" s="1204"/>
      <c r="N120" s="1311"/>
      <c r="O120" s="1311"/>
      <c r="P120" s="1311"/>
      <c r="Q120" s="1311"/>
      <c r="R120" s="1311"/>
      <c r="S120" s="1311"/>
      <c r="T120" s="1311"/>
      <c r="U120" s="1311"/>
      <c r="W120" s="66">
        <v>58.5</v>
      </c>
      <c r="AQ120" s="974"/>
      <c r="AR120" s="974"/>
      <c r="AS120" s="974"/>
      <c r="AT120" s="974"/>
      <c r="AU120" s="974"/>
      <c r="AV120" s="974"/>
    </row>
    <row r="121" spans="1:48" s="31" customFormat="1" ht="19.5" thickBot="1">
      <c r="A121" s="255" t="s">
        <v>299</v>
      </c>
      <c r="B121" s="880" t="s">
        <v>330</v>
      </c>
      <c r="C121" s="881"/>
      <c r="D121" s="882"/>
      <c r="E121" s="882"/>
      <c r="F121" s="670">
        <v>6</v>
      </c>
      <c r="G121" s="883">
        <v>18</v>
      </c>
      <c r="H121" s="884">
        <f>G121*30</f>
        <v>540</v>
      </c>
      <c r="I121" s="1192" t="s">
        <v>375</v>
      </c>
      <c r="J121" s="1361"/>
      <c r="K121" s="1361"/>
      <c r="L121" s="1361"/>
      <c r="M121" s="1361"/>
      <c r="N121" s="885"/>
      <c r="O121" s="1275"/>
      <c r="P121" s="1275"/>
      <c r="Q121" s="886"/>
      <c r="R121" s="1275"/>
      <c r="S121" s="1275"/>
      <c r="T121" s="886"/>
      <c r="U121" s="887"/>
      <c r="W121" s="31">
        <v>56</v>
      </c>
      <c r="AQ121" s="972"/>
      <c r="AR121" s="972"/>
      <c r="AS121" s="972"/>
      <c r="AT121" s="972"/>
      <c r="AU121" s="972"/>
      <c r="AV121" s="983">
        <f>G121</f>
        <v>18</v>
      </c>
    </row>
    <row r="122" spans="1:48" s="66" customFormat="1" ht="19.5" customHeight="1" thickBot="1">
      <c r="A122" s="1372" t="s">
        <v>298</v>
      </c>
      <c r="B122" s="1373"/>
      <c r="C122" s="714"/>
      <c r="D122" s="57"/>
      <c r="E122" s="57"/>
      <c r="F122" s="417"/>
      <c r="G122" s="888">
        <f>G121</f>
        <v>18</v>
      </c>
      <c r="H122" s="889">
        <f>H121</f>
        <v>540</v>
      </c>
      <c r="I122" s="59"/>
      <c r="J122" s="59"/>
      <c r="K122" s="59"/>
      <c r="L122" s="59"/>
      <c r="M122" s="717"/>
      <c r="N122" s="313"/>
      <c r="O122" s="1194"/>
      <c r="P122" s="1194"/>
      <c r="Q122" s="40"/>
      <c r="R122" s="1221"/>
      <c r="S122" s="1221"/>
      <c r="T122" s="32"/>
      <c r="U122" s="251"/>
      <c r="W122" s="66">
        <v>56</v>
      </c>
      <c r="AQ122" s="974"/>
      <c r="AR122" s="974"/>
      <c r="AS122" s="974"/>
      <c r="AT122" s="974"/>
      <c r="AU122" s="974"/>
      <c r="AV122" s="974"/>
    </row>
    <row r="123" spans="1:48" s="114" customFormat="1" ht="19.5" customHeight="1" thickBot="1">
      <c r="A123" s="1332" t="s">
        <v>295</v>
      </c>
      <c r="B123" s="1333"/>
      <c r="C123" s="890"/>
      <c r="D123" s="216"/>
      <c r="E123" s="216"/>
      <c r="F123" s="215"/>
      <c r="G123" s="891">
        <f>G60+G110+G116+G122</f>
        <v>195</v>
      </c>
      <c r="H123" s="711">
        <f>H60+H110</f>
        <v>3960</v>
      </c>
      <c r="I123" s="892"/>
      <c r="J123" s="892"/>
      <c r="K123" s="892"/>
      <c r="L123" s="892"/>
      <c r="M123" s="711"/>
      <c r="N123" s="893"/>
      <c r="O123" s="1238"/>
      <c r="P123" s="1238"/>
      <c r="Q123" s="894"/>
      <c r="R123" s="1393"/>
      <c r="S123" s="1393"/>
      <c r="T123" s="566"/>
      <c r="U123" s="865"/>
      <c r="V123" s="66">
        <f>30*G123</f>
        <v>5850</v>
      </c>
      <c r="W123" s="113">
        <v>16</v>
      </c>
      <c r="X123" s="113">
        <v>8</v>
      </c>
      <c r="AQ123" s="976"/>
      <c r="AR123" s="976"/>
      <c r="AS123" s="976"/>
      <c r="AT123" s="976"/>
      <c r="AU123" s="976"/>
      <c r="AV123" s="976"/>
    </row>
    <row r="124" spans="1:48" s="114" customFormat="1" ht="19.5" thickBot="1">
      <c r="A124" s="1352" t="s">
        <v>365</v>
      </c>
      <c r="B124" s="1353"/>
      <c r="C124" s="890"/>
      <c r="D124" s="216"/>
      <c r="E124" s="216"/>
      <c r="F124" s="215"/>
      <c r="G124" s="891">
        <f>G59+G109+G112+G113+G114</f>
        <v>60</v>
      </c>
      <c r="H124" s="711">
        <f>H59+H109</f>
        <v>825</v>
      </c>
      <c r="I124" s="892"/>
      <c r="J124" s="892"/>
      <c r="K124" s="892"/>
      <c r="L124" s="892"/>
      <c r="M124" s="711"/>
      <c r="N124" s="861"/>
      <c r="O124" s="1396"/>
      <c r="P124" s="1396"/>
      <c r="Q124" s="564"/>
      <c r="R124" s="1392"/>
      <c r="S124" s="1392"/>
      <c r="T124" s="566"/>
      <c r="U124" s="865"/>
      <c r="V124" s="66">
        <f>30*G124</f>
        <v>1800</v>
      </c>
      <c r="W124" s="113"/>
      <c r="X124" s="113"/>
      <c r="AQ124" s="976"/>
      <c r="AR124" s="976"/>
      <c r="AS124" s="976"/>
      <c r="AT124" s="976"/>
      <c r="AU124" s="976"/>
      <c r="AV124" s="976"/>
    </row>
    <row r="125" spans="1:48" s="114" customFormat="1" ht="19.5" thickBot="1">
      <c r="A125" s="1364" t="s">
        <v>79</v>
      </c>
      <c r="B125" s="1365"/>
      <c r="C125" s="895"/>
      <c r="D125" s="218"/>
      <c r="E125" s="218"/>
      <c r="F125" s="217"/>
      <c r="G125" s="896">
        <f>G58+G108+G122+G115</f>
        <v>135</v>
      </c>
      <c r="H125" s="897">
        <f>H58+H108</f>
        <v>3135</v>
      </c>
      <c r="I125" s="897">
        <f>I58+I108</f>
        <v>270</v>
      </c>
      <c r="J125" s="897"/>
      <c r="K125" s="897"/>
      <c r="L125" s="897"/>
      <c r="M125" s="897">
        <f>M58+M108</f>
        <v>2775</v>
      </c>
      <c r="N125" s="877"/>
      <c r="O125" s="1397"/>
      <c r="P125" s="1397"/>
      <c r="Q125" s="875"/>
      <c r="R125" s="1245"/>
      <c r="S125" s="1245"/>
      <c r="T125" s="878"/>
      <c r="U125" s="879"/>
      <c r="V125" s="66">
        <f>30*G125</f>
        <v>4050</v>
      </c>
      <c r="W125" s="113"/>
      <c r="X125" s="113"/>
      <c r="AQ125" s="976"/>
      <c r="AR125" s="976"/>
      <c r="AS125" s="976"/>
      <c r="AT125" s="976"/>
      <c r="AU125" s="976"/>
      <c r="AV125" s="976"/>
    </row>
    <row r="126" spans="1:48" s="114" customFormat="1" ht="22.5" customHeight="1" thickBot="1">
      <c r="A126" s="1324" t="s">
        <v>175</v>
      </c>
      <c r="B126" s="1325"/>
      <c r="C126" s="1325"/>
      <c r="D126" s="1325"/>
      <c r="E126" s="1325"/>
      <c r="F126" s="1325"/>
      <c r="G126" s="1325"/>
      <c r="H126" s="1325"/>
      <c r="I126" s="1325"/>
      <c r="J126" s="1325"/>
      <c r="K126" s="1325"/>
      <c r="L126" s="1325"/>
      <c r="M126" s="1325"/>
      <c r="N126" s="1326"/>
      <c r="O126" s="1326"/>
      <c r="P126" s="1326"/>
      <c r="Q126" s="1326"/>
      <c r="R126" s="1326"/>
      <c r="S126" s="1326"/>
      <c r="T126" s="1326"/>
      <c r="U126" s="1326"/>
      <c r="V126" s="113"/>
      <c r="W126" s="113"/>
      <c r="X126" s="113"/>
      <c r="AQ126" s="976"/>
      <c r="AR126" s="976"/>
      <c r="AS126" s="976"/>
      <c r="AT126" s="976"/>
      <c r="AU126" s="976"/>
      <c r="AV126" s="976"/>
    </row>
    <row r="127" spans="1:48" s="22" customFormat="1" ht="22.5" customHeight="1" thickBot="1">
      <c r="A127" s="1320" t="s">
        <v>374</v>
      </c>
      <c r="B127" s="1321"/>
      <c r="C127" s="1321"/>
      <c r="D127" s="1321"/>
      <c r="E127" s="1321"/>
      <c r="F127" s="1321"/>
      <c r="G127" s="1321"/>
      <c r="H127" s="1321"/>
      <c r="I127" s="1321"/>
      <c r="J127" s="1321"/>
      <c r="K127" s="1321"/>
      <c r="L127" s="1321"/>
      <c r="M127" s="1321"/>
      <c r="N127" s="1321"/>
      <c r="O127" s="1321"/>
      <c r="P127" s="1321"/>
      <c r="Q127" s="1321"/>
      <c r="R127" s="1321"/>
      <c r="S127" s="1321"/>
      <c r="T127" s="1321"/>
      <c r="U127" s="1321"/>
      <c r="V127" s="19" t="e">
        <f>G110+G60+#REF!</f>
        <v>#REF!</v>
      </c>
      <c r="W127" s="20"/>
      <c r="X127" s="1319"/>
      <c r="Y127" s="1319"/>
      <c r="Z127" s="1319"/>
      <c r="AA127" s="1319"/>
      <c r="AB127" s="1319"/>
      <c r="AC127" s="1319"/>
      <c r="AD127" s="1319"/>
      <c r="AE127" s="1319"/>
      <c r="AF127" s="1319"/>
      <c r="AG127" s="1319"/>
      <c r="AQ127" s="977"/>
      <c r="AR127" s="977"/>
      <c r="AS127" s="977"/>
      <c r="AT127" s="977"/>
      <c r="AU127" s="977"/>
      <c r="AV127" s="977"/>
    </row>
    <row r="128" spans="1:48" s="22" customFormat="1" ht="17.25" customHeight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246"/>
      <c r="P128" s="1247"/>
      <c r="Q128" s="377"/>
      <c r="R128" s="1246"/>
      <c r="S128" s="1247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Q128" s="977"/>
      <c r="AR128" s="977"/>
      <c r="AS128" s="977"/>
      <c r="AT128" s="977"/>
      <c r="AU128" s="977"/>
      <c r="AV128" s="977"/>
    </row>
    <row r="129" spans="1:48" s="22" customFormat="1" ht="18" customHeight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228"/>
      <c r="P129" s="1229"/>
      <c r="Q129" s="371"/>
      <c r="R129" s="1228"/>
      <c r="S129" s="1229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Q129" s="977"/>
      <c r="AR129" s="977"/>
      <c r="AS129" s="977"/>
      <c r="AT129" s="977"/>
      <c r="AU129" s="977"/>
      <c r="AV129" s="977"/>
    </row>
    <row r="130" spans="1:48" s="22" customFormat="1" ht="18" customHeight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228"/>
      <c r="P130" s="1229"/>
      <c r="Q130" s="371"/>
      <c r="R130" s="1228"/>
      <c r="S130" s="1229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Q130" s="977"/>
      <c r="AR130" s="977"/>
      <c r="AS130" s="977"/>
      <c r="AT130" s="977"/>
      <c r="AU130" s="977"/>
      <c r="AV130" s="977"/>
    </row>
    <row r="131" spans="1:48" s="22" customFormat="1" ht="18" customHeight="1" thickBot="1">
      <c r="A131" s="384"/>
      <c r="B131" s="174"/>
      <c r="C131" s="131"/>
      <c r="D131" s="139"/>
      <c r="E131" s="139"/>
      <c r="F131" s="213"/>
      <c r="G131" s="898"/>
      <c r="H131" s="214"/>
      <c r="I131" s="387"/>
      <c r="J131" s="387"/>
      <c r="K131" s="387"/>
      <c r="L131" s="387"/>
      <c r="M131" s="388"/>
      <c r="N131" s="389"/>
      <c r="O131" s="1228"/>
      <c r="P131" s="1229"/>
      <c r="Q131" s="387"/>
      <c r="R131" s="1228"/>
      <c r="S131" s="1229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Q131" s="977"/>
      <c r="AR131" s="977"/>
      <c r="AS131" s="977"/>
      <c r="AT131" s="977"/>
      <c r="AU131" s="977"/>
      <c r="AV131" s="977"/>
    </row>
    <row r="132" spans="1:48" s="22" customFormat="1" ht="17.25" customHeight="1" thickBot="1">
      <c r="A132" s="1374"/>
      <c r="B132" s="1196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230"/>
      <c r="P132" s="1231"/>
      <c r="Q132" s="328"/>
      <c r="R132" s="1230"/>
      <c r="S132" s="1231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Q132" s="977"/>
      <c r="AR132" s="977"/>
      <c r="AS132" s="977"/>
      <c r="AT132" s="977"/>
      <c r="AU132" s="977"/>
      <c r="AV132" s="977"/>
    </row>
    <row r="133" spans="1:48" s="22" customFormat="1" ht="18" customHeight="1" thickBot="1">
      <c r="A133" s="1362" t="s">
        <v>277</v>
      </c>
      <c r="B133" s="1363"/>
      <c r="C133" s="1363"/>
      <c r="D133" s="1363"/>
      <c r="E133" s="1363"/>
      <c r="F133" s="1363"/>
      <c r="G133" s="1363"/>
      <c r="H133" s="1363"/>
      <c r="I133" s="1363"/>
      <c r="J133" s="1363"/>
      <c r="K133" s="1363"/>
      <c r="L133" s="1363"/>
      <c r="M133" s="1363"/>
      <c r="N133" s="1363"/>
      <c r="O133" s="1363"/>
      <c r="P133" s="1363"/>
      <c r="Q133" s="1363"/>
      <c r="R133" s="1363"/>
      <c r="S133" s="1363"/>
      <c r="T133" s="1363"/>
      <c r="U133" s="1389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Q133" s="977"/>
      <c r="AR133" s="977"/>
      <c r="AS133" s="977"/>
      <c r="AT133" s="977"/>
      <c r="AU133" s="977"/>
      <c r="AV133" s="977"/>
    </row>
    <row r="134" spans="1:48" s="66" customFormat="1" ht="18.75" customHeight="1">
      <c r="A134" s="1375" t="s">
        <v>363</v>
      </c>
      <c r="B134" s="1376"/>
      <c r="C134" s="899"/>
      <c r="D134" s="772">
        <v>2</v>
      </c>
      <c r="E134" s="772"/>
      <c r="F134" s="773"/>
      <c r="G134" s="638">
        <v>4</v>
      </c>
      <c r="H134" s="900">
        <f>G134*30</f>
        <v>120</v>
      </c>
      <c r="I134" s="774">
        <v>8</v>
      </c>
      <c r="J134" s="775" t="s">
        <v>87</v>
      </c>
      <c r="K134" s="775"/>
      <c r="L134" s="775" t="s">
        <v>87</v>
      </c>
      <c r="M134" s="901">
        <f>H134-I134</f>
        <v>112</v>
      </c>
      <c r="N134" s="777"/>
      <c r="O134" s="1236" t="s">
        <v>94</v>
      </c>
      <c r="P134" s="1237"/>
      <c r="Q134" s="902"/>
      <c r="R134" s="903"/>
      <c r="S134" s="904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  <c r="AQ134" s="974"/>
      <c r="AR134" s="974">
        <v>4</v>
      </c>
      <c r="AS134" s="974"/>
      <c r="AT134" s="974">
        <v>3</v>
      </c>
      <c r="AU134" s="974"/>
      <c r="AV134" s="974"/>
    </row>
    <row r="135" spans="1:48" s="66" customFormat="1" ht="19.5" thickBot="1">
      <c r="A135" s="1398" t="s">
        <v>436</v>
      </c>
      <c r="B135" s="1399"/>
      <c r="C135" s="905"/>
      <c r="D135" s="152">
        <v>4</v>
      </c>
      <c r="E135" s="63"/>
      <c r="F135" s="628"/>
      <c r="G135" s="768">
        <v>3</v>
      </c>
      <c r="H135" s="906">
        <f>G135*30</f>
        <v>90</v>
      </c>
      <c r="I135" s="780">
        <v>4</v>
      </c>
      <c r="J135" s="139" t="s">
        <v>87</v>
      </c>
      <c r="K135" s="139"/>
      <c r="L135" s="139"/>
      <c r="M135" s="907">
        <f>H135-I135</f>
        <v>86</v>
      </c>
      <c r="N135" s="32"/>
      <c r="O135" s="1162"/>
      <c r="P135" s="1163"/>
      <c r="Q135" s="533"/>
      <c r="R135" s="1250" t="s">
        <v>87</v>
      </c>
      <c r="S135" s="1251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  <c r="AQ135" s="974"/>
      <c r="AR135" s="974"/>
      <c r="AS135" s="974"/>
      <c r="AT135" s="974"/>
      <c r="AU135" s="974"/>
      <c r="AV135" s="974"/>
    </row>
    <row r="136" spans="1:48" s="66" customFormat="1" ht="19.5" customHeight="1" thickBot="1">
      <c r="A136" s="1215" t="s">
        <v>352</v>
      </c>
      <c r="B136" s="1216"/>
      <c r="C136" s="908"/>
      <c r="D136" s="90"/>
      <c r="E136" s="90"/>
      <c r="F136" s="909"/>
      <c r="G136" s="796">
        <f>G134+G135</f>
        <v>7</v>
      </c>
      <c r="H136" s="834">
        <f>H134+H135</f>
        <v>210</v>
      </c>
      <c r="I136" s="92">
        <f>I134+I135</f>
        <v>12</v>
      </c>
      <c r="J136" s="92"/>
      <c r="K136" s="92"/>
      <c r="L136" s="92"/>
      <c r="M136" s="910">
        <f>M134+M135</f>
        <v>198</v>
      </c>
      <c r="N136" s="58"/>
      <c r="O136" s="1195" t="s">
        <v>94</v>
      </c>
      <c r="P136" s="1196"/>
      <c r="Q136" s="911"/>
      <c r="R136" s="1390" t="s">
        <v>87</v>
      </c>
      <c r="S136" s="1391"/>
      <c r="T136" s="58"/>
      <c r="U136" s="797"/>
      <c r="AQ136" s="974"/>
      <c r="AR136" s="974"/>
      <c r="AS136" s="974"/>
      <c r="AT136" s="974"/>
      <c r="AU136" s="974"/>
      <c r="AV136" s="974"/>
    </row>
    <row r="137" spans="1:48" s="66" customFormat="1" ht="19.5" customHeight="1">
      <c r="A137" s="392" t="s">
        <v>301</v>
      </c>
      <c r="B137" s="626" t="s">
        <v>105</v>
      </c>
      <c r="C137" s="912"/>
      <c r="D137" s="130">
        <v>2</v>
      </c>
      <c r="E137" s="130"/>
      <c r="F137" s="913"/>
      <c r="G137" s="914">
        <v>4</v>
      </c>
      <c r="H137" s="915">
        <f aca="true" t="shared" si="19" ref="H137:H148">G137*30</f>
        <v>120</v>
      </c>
      <c r="I137" s="774">
        <v>8</v>
      </c>
      <c r="J137" s="775" t="s">
        <v>87</v>
      </c>
      <c r="K137" s="775"/>
      <c r="L137" s="775" t="s">
        <v>87</v>
      </c>
      <c r="M137" s="916">
        <f aca="true" t="shared" si="20" ref="M137:M148">H137-I137</f>
        <v>112</v>
      </c>
      <c r="N137" s="917"/>
      <c r="O137" s="1219" t="s">
        <v>94</v>
      </c>
      <c r="P137" s="1220"/>
      <c r="Q137" s="918"/>
      <c r="R137" s="1226"/>
      <c r="S137" s="1227"/>
      <c r="T137" s="41"/>
      <c r="U137" s="919"/>
      <c r="AQ137" s="974"/>
      <c r="AR137" s="974"/>
      <c r="AS137" s="974"/>
      <c r="AT137" s="974"/>
      <c r="AU137" s="974"/>
      <c r="AV137" s="974"/>
    </row>
    <row r="138" spans="1:48" s="66" customFormat="1" ht="19.5" customHeight="1">
      <c r="A138" s="392" t="s">
        <v>302</v>
      </c>
      <c r="B138" s="626" t="s">
        <v>413</v>
      </c>
      <c r="C138" s="912"/>
      <c r="D138" s="130">
        <v>2</v>
      </c>
      <c r="E138" s="130"/>
      <c r="F138" s="913"/>
      <c r="G138" s="914">
        <v>4</v>
      </c>
      <c r="H138" s="906">
        <f>G138*30</f>
        <v>120</v>
      </c>
      <c r="I138" s="774">
        <v>8</v>
      </c>
      <c r="J138" s="775" t="s">
        <v>87</v>
      </c>
      <c r="K138" s="775"/>
      <c r="L138" s="775" t="s">
        <v>87</v>
      </c>
      <c r="M138" s="907">
        <f>H138-I138</f>
        <v>112</v>
      </c>
      <c r="N138" s="917"/>
      <c r="O138" s="1219" t="s">
        <v>94</v>
      </c>
      <c r="P138" s="1220"/>
      <c r="Q138" s="918"/>
      <c r="R138" s="712"/>
      <c r="S138" s="713"/>
      <c r="T138" s="41"/>
      <c r="U138" s="919"/>
      <c r="AQ138" s="974"/>
      <c r="AR138" s="974"/>
      <c r="AS138" s="974"/>
      <c r="AT138" s="974"/>
      <c r="AU138" s="974"/>
      <c r="AV138" s="974"/>
    </row>
    <row r="139" spans="1:48" s="66" customFormat="1" ht="18.75">
      <c r="A139" s="392" t="s">
        <v>303</v>
      </c>
      <c r="B139" s="626" t="s">
        <v>331</v>
      </c>
      <c r="C139" s="912"/>
      <c r="D139" s="130">
        <v>2</v>
      </c>
      <c r="E139" s="130"/>
      <c r="F139" s="913"/>
      <c r="G139" s="914">
        <v>4</v>
      </c>
      <c r="H139" s="906">
        <f t="shared" si="19"/>
        <v>120</v>
      </c>
      <c r="I139" s="774">
        <v>8</v>
      </c>
      <c r="J139" s="775" t="s">
        <v>87</v>
      </c>
      <c r="K139" s="775"/>
      <c r="L139" s="775" t="s">
        <v>87</v>
      </c>
      <c r="M139" s="907">
        <f t="shared" si="20"/>
        <v>112</v>
      </c>
      <c r="N139" s="917"/>
      <c r="O139" s="1219" t="s">
        <v>94</v>
      </c>
      <c r="P139" s="1220"/>
      <c r="Q139" s="918"/>
      <c r="R139" s="1226"/>
      <c r="S139" s="1227"/>
      <c r="T139" s="41"/>
      <c r="U139" s="919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SUMIF($V$23:$V$203,1,$G$23:$G$203)</f>
        <v>40</v>
      </c>
      <c r="AQ139" s="974"/>
      <c r="AR139" s="974"/>
      <c r="AS139" s="974"/>
      <c r="AT139" s="974"/>
      <c r="AU139" s="974"/>
      <c r="AV139" s="974"/>
    </row>
    <row r="140" spans="1:48" s="66" customFormat="1" ht="18.75">
      <c r="A140" s="392"/>
      <c r="B140" s="920" t="s">
        <v>348</v>
      </c>
      <c r="C140" s="912"/>
      <c r="D140" s="130">
        <v>2</v>
      </c>
      <c r="E140" s="130"/>
      <c r="F140" s="913"/>
      <c r="G140" s="914">
        <v>4</v>
      </c>
      <c r="H140" s="906">
        <f t="shared" si="19"/>
        <v>120</v>
      </c>
      <c r="I140" s="774">
        <v>8</v>
      </c>
      <c r="J140" s="775" t="s">
        <v>87</v>
      </c>
      <c r="K140" s="775"/>
      <c r="L140" s="775" t="s">
        <v>87</v>
      </c>
      <c r="M140" s="907">
        <f t="shared" si="20"/>
        <v>112</v>
      </c>
      <c r="N140" s="917"/>
      <c r="O140" s="1219" t="s">
        <v>94</v>
      </c>
      <c r="P140" s="1220"/>
      <c r="Q140" s="918"/>
      <c r="R140" s="921"/>
      <c r="S140" s="922"/>
      <c r="T140" s="41"/>
      <c r="U140" s="919"/>
      <c r="W140" s="588"/>
      <c r="X140" s="588"/>
      <c r="Y140" s="588"/>
      <c r="Z140" s="588"/>
      <c r="AA140" s="588"/>
      <c r="AB140" s="588"/>
      <c r="AC140" s="588"/>
      <c r="AD140" s="31"/>
      <c r="AE140" s="579"/>
      <c r="AQ140" s="974"/>
      <c r="AR140" s="974"/>
      <c r="AS140" s="974"/>
      <c r="AT140" s="974"/>
      <c r="AU140" s="974"/>
      <c r="AV140" s="974"/>
    </row>
    <row r="141" spans="1:48" s="66" customFormat="1" ht="18" customHeight="1">
      <c r="A141" s="256" t="s">
        <v>304</v>
      </c>
      <c r="B141" s="630" t="s">
        <v>349</v>
      </c>
      <c r="C141" s="905"/>
      <c r="D141" s="152">
        <v>4</v>
      </c>
      <c r="E141" s="63"/>
      <c r="F141" s="628"/>
      <c r="G141" s="768">
        <v>3</v>
      </c>
      <c r="H141" s="923">
        <f t="shared" si="19"/>
        <v>90</v>
      </c>
      <c r="I141" s="95">
        <v>4</v>
      </c>
      <c r="J141" s="40" t="s">
        <v>87</v>
      </c>
      <c r="K141" s="40"/>
      <c r="L141" s="40"/>
      <c r="M141" s="276">
        <f t="shared" si="20"/>
        <v>86</v>
      </c>
      <c r="N141" s="706"/>
      <c r="O141" s="1162"/>
      <c r="P141" s="1163"/>
      <c r="Q141" s="533"/>
      <c r="R141" s="1172" t="s">
        <v>87</v>
      </c>
      <c r="S141" s="1173"/>
      <c r="T141" s="32"/>
      <c r="U141" s="251"/>
      <c r="V141" s="66">
        <v>3</v>
      </c>
      <c r="AQ141" s="974"/>
      <c r="AR141" s="974"/>
      <c r="AS141" s="974"/>
      <c r="AT141" s="974"/>
      <c r="AU141" s="974"/>
      <c r="AV141" s="974"/>
    </row>
    <row r="142" spans="1:48" s="66" customFormat="1" ht="18" customHeight="1">
      <c r="A142" s="256" t="s">
        <v>305</v>
      </c>
      <c r="B142" s="630" t="s">
        <v>409</v>
      </c>
      <c r="C142" s="905"/>
      <c r="D142" s="152">
        <v>4</v>
      </c>
      <c r="E142" s="63"/>
      <c r="F142" s="628"/>
      <c r="G142" s="768">
        <v>3</v>
      </c>
      <c r="H142" s="923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1162"/>
      <c r="P142" s="1163"/>
      <c r="Q142" s="533"/>
      <c r="R142" s="1172" t="s">
        <v>87</v>
      </c>
      <c r="S142" s="1173"/>
      <c r="T142" s="32"/>
      <c r="U142" s="251"/>
      <c r="AQ142" s="974"/>
      <c r="AR142" s="974"/>
      <c r="AS142" s="974"/>
      <c r="AT142" s="974"/>
      <c r="AU142" s="974"/>
      <c r="AV142" s="974"/>
    </row>
    <row r="143" spans="1:48" s="66" customFormat="1" ht="18" customHeight="1">
      <c r="A143" s="256" t="s">
        <v>306</v>
      </c>
      <c r="B143" s="631" t="s">
        <v>350</v>
      </c>
      <c r="C143" s="905"/>
      <c r="D143" s="152">
        <v>4</v>
      </c>
      <c r="E143" s="63"/>
      <c r="F143" s="628"/>
      <c r="G143" s="768">
        <v>3</v>
      </c>
      <c r="H143" s="923">
        <f t="shared" si="19"/>
        <v>90</v>
      </c>
      <c r="I143" s="95">
        <v>4</v>
      </c>
      <c r="J143" s="40" t="s">
        <v>87</v>
      </c>
      <c r="K143" s="40"/>
      <c r="L143" s="40"/>
      <c r="M143" s="276">
        <f t="shared" si="20"/>
        <v>86</v>
      </c>
      <c r="N143" s="706"/>
      <c r="O143" s="1162"/>
      <c r="P143" s="1163"/>
      <c r="Q143" s="533"/>
      <c r="R143" s="1172" t="s">
        <v>87</v>
      </c>
      <c r="S143" s="1173"/>
      <c r="T143" s="32"/>
      <c r="U143" s="251"/>
      <c r="V143" s="66">
        <v>3</v>
      </c>
      <c r="AQ143" s="974"/>
      <c r="AR143" s="974"/>
      <c r="AS143" s="974"/>
      <c r="AT143" s="974"/>
      <c r="AU143" s="974"/>
      <c r="AV143" s="974"/>
    </row>
    <row r="144" spans="1:48" s="66" customFormat="1" ht="18" customHeight="1">
      <c r="A144" s="256" t="s">
        <v>307</v>
      </c>
      <c r="B144" s="631" t="s">
        <v>398</v>
      </c>
      <c r="C144" s="905"/>
      <c r="D144" s="152">
        <v>4</v>
      </c>
      <c r="E144" s="63"/>
      <c r="F144" s="628"/>
      <c r="G144" s="768">
        <v>3</v>
      </c>
      <c r="H144" s="923">
        <f t="shared" si="19"/>
        <v>90</v>
      </c>
      <c r="I144" s="95">
        <v>4</v>
      </c>
      <c r="J144" s="40" t="s">
        <v>87</v>
      </c>
      <c r="K144" s="40"/>
      <c r="L144" s="40"/>
      <c r="M144" s="276">
        <f t="shared" si="20"/>
        <v>86</v>
      </c>
      <c r="N144" s="706"/>
      <c r="O144" s="1162"/>
      <c r="P144" s="1163"/>
      <c r="Q144" s="533"/>
      <c r="R144" s="1172" t="s">
        <v>87</v>
      </c>
      <c r="S144" s="1173"/>
      <c r="T144" s="32"/>
      <c r="U144" s="251"/>
      <c r="V144" s="66">
        <v>3</v>
      </c>
      <c r="AQ144" s="974"/>
      <c r="AR144" s="974"/>
      <c r="AS144" s="974"/>
      <c r="AT144" s="974"/>
      <c r="AU144" s="974"/>
      <c r="AV144" s="974"/>
    </row>
    <row r="145" spans="1:48" s="66" customFormat="1" ht="18" customHeight="1">
      <c r="A145" s="256" t="s">
        <v>308</v>
      </c>
      <c r="B145" s="631" t="s">
        <v>399</v>
      </c>
      <c r="C145" s="924"/>
      <c r="D145" s="636">
        <v>4</v>
      </c>
      <c r="E145" s="772"/>
      <c r="F145" s="773"/>
      <c r="G145" s="925">
        <v>3</v>
      </c>
      <c r="H145" s="900">
        <f t="shared" si="19"/>
        <v>90</v>
      </c>
      <c r="I145" s="774">
        <v>4</v>
      </c>
      <c r="J145" s="775" t="s">
        <v>87</v>
      </c>
      <c r="K145" s="775"/>
      <c r="L145" s="775"/>
      <c r="M145" s="901">
        <f t="shared" si="20"/>
        <v>86</v>
      </c>
      <c r="N145" s="926"/>
      <c r="O145" s="1241"/>
      <c r="P145" s="1242"/>
      <c r="Q145" s="927"/>
      <c r="R145" s="1172" t="s">
        <v>87</v>
      </c>
      <c r="S145" s="1173"/>
      <c r="T145" s="779"/>
      <c r="U145" s="336"/>
      <c r="V145" s="66">
        <v>3</v>
      </c>
      <c r="AQ145" s="974"/>
      <c r="AR145" s="974"/>
      <c r="AS145" s="974"/>
      <c r="AT145" s="974"/>
      <c r="AU145" s="974"/>
      <c r="AV145" s="974"/>
    </row>
    <row r="146" spans="1:48" s="66" customFormat="1" ht="18.75">
      <c r="A146" s="256" t="s">
        <v>410</v>
      </c>
      <c r="B146" s="631" t="s">
        <v>351</v>
      </c>
      <c r="C146" s="924"/>
      <c r="D146" s="636">
        <v>4</v>
      </c>
      <c r="E146" s="63"/>
      <c r="F146" s="628"/>
      <c r="G146" s="642">
        <v>3</v>
      </c>
      <c r="H146" s="923">
        <f t="shared" si="19"/>
        <v>90</v>
      </c>
      <c r="I146" s="95">
        <v>4</v>
      </c>
      <c r="J146" s="40" t="s">
        <v>87</v>
      </c>
      <c r="K146" s="40"/>
      <c r="L146" s="40"/>
      <c r="M146" s="276">
        <f t="shared" si="20"/>
        <v>86</v>
      </c>
      <c r="N146" s="706"/>
      <c r="O146" s="1185"/>
      <c r="P146" s="1186"/>
      <c r="Q146" s="28"/>
      <c r="R146" s="1172" t="s">
        <v>87</v>
      </c>
      <c r="S146" s="1173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  <c r="AQ146" s="974"/>
      <c r="AR146" s="974"/>
      <c r="AS146" s="974"/>
      <c r="AT146" s="974"/>
      <c r="AU146" s="974"/>
      <c r="AV146" s="974"/>
    </row>
    <row r="147" spans="1:48" s="66" customFormat="1" ht="18" customHeight="1">
      <c r="A147" s="256" t="s">
        <v>414</v>
      </c>
      <c r="B147" s="632" t="s">
        <v>347</v>
      </c>
      <c r="C147" s="905"/>
      <c r="D147" s="152">
        <v>4</v>
      </c>
      <c r="E147" s="63"/>
      <c r="F147" s="628"/>
      <c r="G147" s="768">
        <v>3</v>
      </c>
      <c r="H147" s="923">
        <f t="shared" si="19"/>
        <v>90</v>
      </c>
      <c r="I147" s="95">
        <v>4</v>
      </c>
      <c r="J147" s="40" t="s">
        <v>87</v>
      </c>
      <c r="K147" s="40"/>
      <c r="L147" s="40"/>
      <c r="M147" s="276">
        <f t="shared" si="20"/>
        <v>86</v>
      </c>
      <c r="N147" s="706"/>
      <c r="O147" s="1162"/>
      <c r="P147" s="1163"/>
      <c r="Q147" s="533"/>
      <c r="R147" s="1172" t="s">
        <v>87</v>
      </c>
      <c r="S147" s="1173"/>
      <c r="T147" s="32"/>
      <c r="U147" s="251"/>
      <c r="V147" s="66">
        <v>3</v>
      </c>
      <c r="AO147" s="66" t="s">
        <v>447</v>
      </c>
      <c r="AQ147" s="974"/>
      <c r="AR147" s="974"/>
      <c r="AS147" s="974"/>
      <c r="AT147" s="974"/>
      <c r="AU147" s="974"/>
      <c r="AV147" s="974"/>
    </row>
    <row r="148" spans="1:48" s="66" customFormat="1" ht="18" customHeight="1" thickBot="1">
      <c r="A148" s="392"/>
      <c r="B148" s="928" t="s">
        <v>348</v>
      </c>
      <c r="C148" s="929"/>
      <c r="D148" s="930">
        <v>4</v>
      </c>
      <c r="E148" s="130"/>
      <c r="F148" s="913"/>
      <c r="G148" s="931">
        <v>3</v>
      </c>
      <c r="H148" s="602">
        <f t="shared" si="19"/>
        <v>90</v>
      </c>
      <c r="I148" s="932">
        <v>4</v>
      </c>
      <c r="J148" s="933" t="s">
        <v>87</v>
      </c>
      <c r="K148" s="933"/>
      <c r="L148" s="933"/>
      <c r="M148" s="934">
        <f t="shared" si="20"/>
        <v>86</v>
      </c>
      <c r="N148" s="935"/>
      <c r="O148" s="1234"/>
      <c r="P148" s="1235"/>
      <c r="Q148" s="936"/>
      <c r="R148" s="1172" t="s">
        <v>87</v>
      </c>
      <c r="S148" s="1173"/>
      <c r="T148" s="44"/>
      <c r="U148" s="290"/>
      <c r="AQ148" s="974"/>
      <c r="AR148" s="974"/>
      <c r="AS148" s="974"/>
      <c r="AT148" s="974"/>
      <c r="AU148" s="974"/>
      <c r="AV148" s="974"/>
    </row>
    <row r="149" spans="1:48" s="22" customFormat="1" ht="21.75" customHeight="1" thickBot="1">
      <c r="A149" s="1362" t="s">
        <v>278</v>
      </c>
      <c r="B149" s="1363"/>
      <c r="C149" s="1363"/>
      <c r="D149" s="1363"/>
      <c r="E149" s="1363"/>
      <c r="F149" s="1363"/>
      <c r="G149" s="1363"/>
      <c r="H149" s="1363"/>
      <c r="I149" s="1363"/>
      <c r="J149" s="1363"/>
      <c r="K149" s="1363"/>
      <c r="L149" s="1363"/>
      <c r="M149" s="1363"/>
      <c r="N149" s="1363"/>
      <c r="O149" s="1363"/>
      <c r="P149" s="1363"/>
      <c r="Q149" s="1363"/>
      <c r="R149" s="1363"/>
      <c r="S149" s="1363"/>
      <c r="T149" s="1363"/>
      <c r="U149" s="1389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Q149" s="977"/>
      <c r="AR149" s="977"/>
      <c r="AS149" s="977"/>
      <c r="AT149" s="977"/>
      <c r="AU149" s="977"/>
      <c r="AV149" s="977"/>
    </row>
    <row r="150" spans="1:48" s="22" customFormat="1" ht="21.75" customHeight="1">
      <c r="A150" s="1205" t="s">
        <v>353</v>
      </c>
      <c r="B150" s="1206"/>
      <c r="C150" s="635"/>
      <c r="D150" s="636">
        <v>2</v>
      </c>
      <c r="E150" s="636"/>
      <c r="F150" s="637"/>
      <c r="G150" s="638">
        <v>6</v>
      </c>
      <c r="H150" s="639">
        <f>G150*30</f>
        <v>180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172</v>
      </c>
      <c r="N150" s="250"/>
      <c r="O150" s="1164" t="s">
        <v>94</v>
      </c>
      <c r="P150" s="1165"/>
      <c r="Q150" s="28"/>
      <c r="R150" s="1164"/>
      <c r="S150" s="1165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Q150" s="977"/>
      <c r="AR150" s="984">
        <v>6</v>
      </c>
      <c r="AS150" s="984">
        <v>6.5</v>
      </c>
      <c r="AT150" s="984">
        <v>6</v>
      </c>
      <c r="AU150" s="984">
        <v>6.5</v>
      </c>
      <c r="AV150" s="984">
        <v>13</v>
      </c>
    </row>
    <row r="151" spans="1:48" s="22" customFormat="1" ht="21.75" customHeight="1">
      <c r="A151" s="1377" t="s">
        <v>440</v>
      </c>
      <c r="B151" s="1378"/>
      <c r="C151" s="640"/>
      <c r="D151" s="127">
        <v>3</v>
      </c>
      <c r="E151" s="127"/>
      <c r="F151" s="641"/>
      <c r="G151" s="642">
        <v>6.5</v>
      </c>
      <c r="H151" s="591">
        <f>G151*30</f>
        <v>195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187</v>
      </c>
      <c r="N151" s="250"/>
      <c r="O151" s="1164"/>
      <c r="P151" s="1165"/>
      <c r="Q151" s="28" t="s">
        <v>380</v>
      </c>
      <c r="R151" s="1164"/>
      <c r="S151" s="1165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Q151" s="977"/>
      <c r="AR151" s="977"/>
      <c r="AS151" s="977"/>
      <c r="AT151" s="977"/>
      <c r="AU151" s="977"/>
      <c r="AV151" s="977"/>
    </row>
    <row r="152" spans="1:48" s="22" customFormat="1" ht="21.75" customHeight="1">
      <c r="A152" s="1377" t="s">
        <v>355</v>
      </c>
      <c r="B152" s="1378"/>
      <c r="C152" s="643"/>
      <c r="D152" s="152">
        <v>4</v>
      </c>
      <c r="E152" s="152"/>
      <c r="F152" s="621"/>
      <c r="G152" s="642">
        <v>6</v>
      </c>
      <c r="H152" s="591">
        <f>G152*30</f>
        <v>180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172</v>
      </c>
      <c r="N152" s="250"/>
      <c r="O152" s="1164"/>
      <c r="P152" s="1165"/>
      <c r="Q152" s="28"/>
      <c r="R152" s="1164" t="s">
        <v>94</v>
      </c>
      <c r="S152" s="1165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Q152" s="977"/>
      <c r="AR152" s="977"/>
      <c r="AS152" s="977"/>
      <c r="AT152" s="977"/>
      <c r="AU152" s="977"/>
      <c r="AV152" s="977"/>
    </row>
    <row r="153" spans="1:48" s="22" customFormat="1" ht="21.75" customHeight="1" thickBot="1">
      <c r="A153" s="1207" t="s">
        <v>362</v>
      </c>
      <c r="B153" s="1208"/>
      <c r="C153" s="640"/>
      <c r="D153" s="127">
        <v>5</v>
      </c>
      <c r="E153" s="127"/>
      <c r="F153" s="641"/>
      <c r="G153" s="642">
        <v>6.5</v>
      </c>
      <c r="H153" s="644">
        <f>G153*30</f>
        <v>195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187</v>
      </c>
      <c r="N153" s="289"/>
      <c r="O153" s="1199"/>
      <c r="P153" s="1200"/>
      <c r="Q153" s="41"/>
      <c r="R153" s="1199"/>
      <c r="S153" s="1200"/>
      <c r="T153" s="41" t="s">
        <v>94</v>
      </c>
      <c r="U153" s="919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Q153" s="977"/>
      <c r="AR153" s="977"/>
      <c r="AS153" s="977"/>
      <c r="AT153" s="977"/>
      <c r="AU153" s="977"/>
      <c r="AV153" s="977"/>
    </row>
    <row r="154" spans="1:48" s="22" customFormat="1" ht="21.75" customHeight="1" thickBot="1">
      <c r="A154" s="1207" t="s">
        <v>444</v>
      </c>
      <c r="B154" s="1208"/>
      <c r="C154" s="640"/>
      <c r="D154" s="127" t="s">
        <v>446</v>
      </c>
      <c r="E154" s="127"/>
      <c r="F154" s="641"/>
      <c r="G154" s="642">
        <v>13</v>
      </c>
      <c r="H154" s="644">
        <f>G154*30</f>
        <v>390</v>
      </c>
      <c r="I154" s="30">
        <v>8</v>
      </c>
      <c r="J154" s="40" t="s">
        <v>242</v>
      </c>
      <c r="K154" s="40"/>
      <c r="L154" s="40" t="s">
        <v>89</v>
      </c>
      <c r="M154" s="243">
        <f>H154-I154</f>
        <v>382</v>
      </c>
      <c r="N154" s="289"/>
      <c r="O154" s="1199"/>
      <c r="P154" s="1200"/>
      <c r="Q154" s="41"/>
      <c r="R154" s="1199"/>
      <c r="S154" s="1200"/>
      <c r="T154" s="41"/>
      <c r="U154" s="41" t="s">
        <v>248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Q154" s="977"/>
      <c r="AR154" s="977"/>
      <c r="AS154" s="977"/>
      <c r="AT154" s="977"/>
      <c r="AU154" s="977"/>
      <c r="AV154" s="977"/>
    </row>
    <row r="155" spans="1:48" s="22" customFormat="1" ht="21.75" customHeight="1" thickBot="1">
      <c r="A155" s="1215" t="s">
        <v>352</v>
      </c>
      <c r="B155" s="1216"/>
      <c r="C155" s="645"/>
      <c r="D155" s="623"/>
      <c r="E155" s="623"/>
      <c r="F155" s="646"/>
      <c r="G155" s="647">
        <f>G152+G153+G150+G151+G154</f>
        <v>38</v>
      </c>
      <c r="H155" s="645">
        <f>H152+H153+H150+H151</f>
        <v>750</v>
      </c>
      <c r="I155" s="645">
        <f>I152+I153+I150+I151</f>
        <v>32</v>
      </c>
      <c r="J155" s="645"/>
      <c r="K155" s="645">
        <f>K152+K153+K150+K151</f>
        <v>0</v>
      </c>
      <c r="L155" s="645"/>
      <c r="M155" s="660">
        <f>M152+M153+M150+M151</f>
        <v>718</v>
      </c>
      <c r="N155" s="622">
        <f>N152+N153+N150+N151</f>
        <v>0</v>
      </c>
      <c r="O155" s="1195" t="s">
        <v>94</v>
      </c>
      <c r="P155" s="1196"/>
      <c r="Q155" s="533" t="s">
        <v>380</v>
      </c>
      <c r="R155" s="1239" t="s">
        <v>94</v>
      </c>
      <c r="S155" s="1240"/>
      <c r="T155" s="645" t="s">
        <v>94</v>
      </c>
      <c r="U155" s="645" t="s">
        <v>248</v>
      </c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Q155" s="977"/>
      <c r="AR155" s="977"/>
      <c r="AS155" s="977"/>
      <c r="AT155" s="977"/>
      <c r="AU155" s="977"/>
      <c r="AV155" s="977"/>
    </row>
    <row r="157" spans="1:48" s="22" customFormat="1" ht="21.75" customHeight="1">
      <c r="A157" s="650" t="s">
        <v>165</v>
      </c>
      <c r="B157" s="590" t="s">
        <v>415</v>
      </c>
      <c r="C157" s="643"/>
      <c r="D157" s="562">
        <v>2</v>
      </c>
      <c r="E157" s="562"/>
      <c r="F157" s="651"/>
      <c r="G157" s="642">
        <v>6</v>
      </c>
      <c r="H157" s="649">
        <f aca="true" t="shared" si="21" ref="H157:H167">G157*30</f>
        <v>180</v>
      </c>
      <c r="I157" s="30">
        <v>8</v>
      </c>
      <c r="J157" s="40" t="s">
        <v>242</v>
      </c>
      <c r="K157" s="40"/>
      <c r="L157" s="40" t="s">
        <v>89</v>
      </c>
      <c r="M157" s="243">
        <f aca="true" t="shared" si="22" ref="M157:M167">H157-I157</f>
        <v>172</v>
      </c>
      <c r="N157" s="250"/>
      <c r="O157" s="1164" t="s">
        <v>94</v>
      </c>
      <c r="P157" s="1165"/>
      <c r="Q157" s="28"/>
      <c r="R157" s="28"/>
      <c r="S157" s="28"/>
      <c r="T157" s="28"/>
      <c r="U157" s="28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Q157" s="977"/>
      <c r="AR157" s="977"/>
      <c r="AS157" s="977"/>
      <c r="AT157" s="977"/>
      <c r="AU157" s="977"/>
      <c r="AV157" s="977"/>
    </row>
    <row r="158" spans="1:48" s="22" customFormat="1" ht="21.75" customHeight="1">
      <c r="A158" s="650" t="s">
        <v>166</v>
      </c>
      <c r="B158" s="589" t="s">
        <v>357</v>
      </c>
      <c r="C158" s="649"/>
      <c r="D158" s="562">
        <v>2</v>
      </c>
      <c r="E158" s="562"/>
      <c r="F158" s="651"/>
      <c r="G158" s="642">
        <v>6</v>
      </c>
      <c r="H158" s="649">
        <f t="shared" si="21"/>
        <v>180</v>
      </c>
      <c r="I158" s="30">
        <v>8</v>
      </c>
      <c r="J158" s="40" t="s">
        <v>242</v>
      </c>
      <c r="K158" s="40"/>
      <c r="L158" s="40" t="s">
        <v>89</v>
      </c>
      <c r="M158" s="243">
        <f t="shared" si="22"/>
        <v>172</v>
      </c>
      <c r="N158" s="250"/>
      <c r="O158" s="1164" t="s">
        <v>94</v>
      </c>
      <c r="P158" s="1165"/>
      <c r="Q158" s="28"/>
      <c r="R158" s="1164"/>
      <c r="S158" s="1165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Q158" s="977"/>
      <c r="AR158" s="977"/>
      <c r="AS158" s="977"/>
      <c r="AT158" s="977"/>
      <c r="AU158" s="977"/>
      <c r="AV158" s="977"/>
    </row>
    <row r="159" spans="1:48" s="22" customFormat="1" ht="21.75" customHeight="1">
      <c r="A159" s="650" t="s">
        <v>310</v>
      </c>
      <c r="B159" s="937" t="s">
        <v>311</v>
      </c>
      <c r="C159" s="643"/>
      <c r="D159" s="152">
        <v>2</v>
      </c>
      <c r="E159" s="152"/>
      <c r="F159" s="621"/>
      <c r="G159" s="642">
        <v>6</v>
      </c>
      <c r="H159" s="591">
        <f t="shared" si="21"/>
        <v>180</v>
      </c>
      <c r="I159" s="30">
        <v>8</v>
      </c>
      <c r="J159" s="40" t="s">
        <v>242</v>
      </c>
      <c r="K159" s="40"/>
      <c r="L159" s="40" t="s">
        <v>89</v>
      </c>
      <c r="M159" s="243">
        <f t="shared" si="22"/>
        <v>172</v>
      </c>
      <c r="N159" s="250"/>
      <c r="O159" s="1164" t="s">
        <v>94</v>
      </c>
      <c r="P159" s="1165"/>
      <c r="Q159" s="28"/>
      <c r="R159" s="1164"/>
      <c r="S159" s="1165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Q159" s="977"/>
      <c r="AR159" s="977"/>
      <c r="AS159" s="977"/>
      <c r="AT159" s="977"/>
      <c r="AU159" s="977"/>
      <c r="AV159" s="977"/>
    </row>
    <row r="160" spans="1:48" s="22" customFormat="1" ht="21.75" customHeight="1">
      <c r="A160" s="650"/>
      <c r="B160" s="938" t="s">
        <v>348</v>
      </c>
      <c r="C160" s="643"/>
      <c r="D160" s="152">
        <v>2</v>
      </c>
      <c r="E160" s="152"/>
      <c r="F160" s="621"/>
      <c r="G160" s="642">
        <v>6</v>
      </c>
      <c r="H160" s="591"/>
      <c r="I160" s="30"/>
      <c r="J160" s="40"/>
      <c r="K160" s="40"/>
      <c r="L160" s="40"/>
      <c r="M160" s="243"/>
      <c r="N160" s="250"/>
      <c r="O160" s="1164"/>
      <c r="P160" s="1165"/>
      <c r="Q160" s="28"/>
      <c r="R160" s="1164"/>
      <c r="S160" s="1165"/>
      <c r="T160" s="28"/>
      <c r="U160" s="242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Q160" s="977"/>
      <c r="AR160" s="977"/>
      <c r="AS160" s="977"/>
      <c r="AT160" s="977"/>
      <c r="AU160" s="977"/>
      <c r="AV160" s="977"/>
    </row>
    <row r="161" spans="1:48" s="22" customFormat="1" ht="21.75" customHeight="1">
      <c r="A161" s="650" t="s">
        <v>315</v>
      </c>
      <c r="B161" s="590" t="s">
        <v>358</v>
      </c>
      <c r="C161" s="649"/>
      <c r="D161" s="562">
        <v>3</v>
      </c>
      <c r="E161" s="562"/>
      <c r="F161" s="651"/>
      <c r="G161" s="642">
        <v>6.5</v>
      </c>
      <c r="H161" s="591">
        <f>G161*30</f>
        <v>195</v>
      </c>
      <c r="I161" s="30">
        <v>8</v>
      </c>
      <c r="J161" s="40" t="s">
        <v>91</v>
      </c>
      <c r="K161" s="40"/>
      <c r="L161" s="40" t="s">
        <v>210</v>
      </c>
      <c r="M161" s="243">
        <f>H161-I161</f>
        <v>187</v>
      </c>
      <c r="N161" s="250"/>
      <c r="O161" s="1185"/>
      <c r="P161" s="1186"/>
      <c r="Q161" s="333" t="s">
        <v>294</v>
      </c>
      <c r="R161" s="1219"/>
      <c r="S161" s="1220"/>
      <c r="T161" s="28"/>
      <c r="U161" s="242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Q161" s="977"/>
      <c r="AR161" s="977"/>
      <c r="AS161" s="977"/>
      <c r="AT161" s="977"/>
      <c r="AU161" s="977"/>
      <c r="AV161" s="977"/>
    </row>
    <row r="162" spans="1:48" s="22" customFormat="1" ht="21.75" customHeight="1">
      <c r="A162" s="650" t="s">
        <v>316</v>
      </c>
      <c r="B162" s="590" t="s">
        <v>416</v>
      </c>
      <c r="C162" s="643"/>
      <c r="D162" s="152">
        <v>3</v>
      </c>
      <c r="E162" s="152"/>
      <c r="F162" s="621"/>
      <c r="G162" s="642">
        <v>6.5</v>
      </c>
      <c r="H162" s="591">
        <f>G162*30</f>
        <v>195</v>
      </c>
      <c r="I162" s="30">
        <v>8</v>
      </c>
      <c r="J162" s="40" t="s">
        <v>91</v>
      </c>
      <c r="K162" s="40"/>
      <c r="L162" s="40" t="s">
        <v>210</v>
      </c>
      <c r="M162" s="243">
        <f>H162-I162</f>
        <v>187</v>
      </c>
      <c r="N162" s="250"/>
      <c r="O162" s="1185"/>
      <c r="P162" s="1186"/>
      <c r="Q162" s="333" t="s">
        <v>294</v>
      </c>
      <c r="R162" s="1219"/>
      <c r="S162" s="1220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Q162" s="977"/>
      <c r="AR162" s="977"/>
      <c r="AS162" s="977"/>
      <c r="AT162" s="977"/>
      <c r="AU162" s="977"/>
      <c r="AV162" s="977"/>
    </row>
    <row r="163" spans="1:48" s="22" customFormat="1" ht="21.75" customHeight="1">
      <c r="A163" s="650" t="s">
        <v>438</v>
      </c>
      <c r="B163" s="626" t="s">
        <v>64</v>
      </c>
      <c r="C163" s="643"/>
      <c r="D163" s="152">
        <v>3</v>
      </c>
      <c r="E163" s="152"/>
      <c r="F163" s="621"/>
      <c r="G163" s="642">
        <v>6.5</v>
      </c>
      <c r="H163" s="591">
        <f>G163*30</f>
        <v>195</v>
      </c>
      <c r="I163" s="30">
        <v>8</v>
      </c>
      <c r="J163" s="40" t="s">
        <v>91</v>
      </c>
      <c r="K163" s="40"/>
      <c r="L163" s="40" t="s">
        <v>210</v>
      </c>
      <c r="M163" s="243">
        <f>H163-I163</f>
        <v>187</v>
      </c>
      <c r="N163" s="250"/>
      <c r="O163" s="1185"/>
      <c r="P163" s="1186"/>
      <c r="Q163" s="333" t="s">
        <v>294</v>
      </c>
      <c r="R163" s="961"/>
      <c r="S163" s="962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Q163" s="977"/>
      <c r="AR163" s="977"/>
      <c r="AS163" s="977"/>
      <c r="AT163" s="977"/>
      <c r="AU163" s="977"/>
      <c r="AV163" s="977"/>
    </row>
    <row r="164" spans="1:48" s="22" customFormat="1" ht="21.75" customHeight="1">
      <c r="A164" s="650"/>
      <c r="B164" s="653" t="s">
        <v>348</v>
      </c>
      <c r="C164" s="654"/>
      <c r="D164" s="655">
        <v>3</v>
      </c>
      <c r="E164" s="655"/>
      <c r="F164" s="656"/>
      <c r="G164" s="642">
        <v>6.5</v>
      </c>
      <c r="H164" s="591"/>
      <c r="I164" s="30"/>
      <c r="J164" s="40"/>
      <c r="K164" s="40"/>
      <c r="L164" s="40"/>
      <c r="M164" s="243"/>
      <c r="N164" s="250"/>
      <c r="O164" s="1185"/>
      <c r="P164" s="1186"/>
      <c r="Q164" s="333"/>
      <c r="R164" s="1219"/>
      <c r="S164" s="1220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Q164" s="977"/>
      <c r="AR164" s="977"/>
      <c r="AS164" s="977"/>
      <c r="AT164" s="977"/>
      <c r="AU164" s="977"/>
      <c r="AV164" s="977"/>
    </row>
    <row r="165" spans="1:48" s="22" customFormat="1" ht="21.75" customHeight="1">
      <c r="A165" s="650" t="s">
        <v>317</v>
      </c>
      <c r="B165" s="590" t="s">
        <v>309</v>
      </c>
      <c r="C165" s="643"/>
      <c r="D165" s="127">
        <v>4</v>
      </c>
      <c r="E165" s="127"/>
      <c r="F165" s="641"/>
      <c r="G165" s="642">
        <v>6</v>
      </c>
      <c r="H165" s="591">
        <f>G165*30</f>
        <v>180</v>
      </c>
      <c r="I165" s="30">
        <v>8</v>
      </c>
      <c r="J165" s="40" t="s">
        <v>91</v>
      </c>
      <c r="K165" s="40"/>
      <c r="L165" s="40" t="s">
        <v>210</v>
      </c>
      <c r="M165" s="243">
        <f>H165-I165</f>
        <v>172</v>
      </c>
      <c r="N165" s="335"/>
      <c r="O165" s="1241"/>
      <c r="P165" s="1242"/>
      <c r="Q165" s="333"/>
      <c r="R165" s="1164" t="s">
        <v>94</v>
      </c>
      <c r="S165" s="1165"/>
      <c r="T165" s="814"/>
      <c r="U165" s="815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Q165" s="977"/>
      <c r="AR165" s="977"/>
      <c r="AS165" s="977"/>
      <c r="AT165" s="977"/>
      <c r="AU165" s="977"/>
      <c r="AV165" s="977"/>
    </row>
    <row r="166" spans="1:48" s="22" customFormat="1" ht="21.75" customHeight="1">
      <c r="A166" s="650" t="s">
        <v>318</v>
      </c>
      <c r="B166" s="657" t="s">
        <v>360</v>
      </c>
      <c r="C166" s="643"/>
      <c r="D166" s="127">
        <v>4</v>
      </c>
      <c r="E166" s="127"/>
      <c r="F166" s="641"/>
      <c r="G166" s="642">
        <v>6</v>
      </c>
      <c r="H166" s="591">
        <f t="shared" si="21"/>
        <v>180</v>
      </c>
      <c r="I166" s="30">
        <v>8</v>
      </c>
      <c r="J166" s="40" t="s">
        <v>91</v>
      </c>
      <c r="K166" s="40"/>
      <c r="L166" s="40" t="s">
        <v>210</v>
      </c>
      <c r="M166" s="243">
        <f t="shared" si="22"/>
        <v>172</v>
      </c>
      <c r="N166" s="335"/>
      <c r="O166" s="1241"/>
      <c r="P166" s="1242"/>
      <c r="Q166" s="333"/>
      <c r="R166" s="1164" t="s">
        <v>94</v>
      </c>
      <c r="S166" s="1165"/>
      <c r="T166" s="814"/>
      <c r="U166" s="815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Q166" s="977"/>
      <c r="AR166" s="977"/>
      <c r="AS166" s="977"/>
      <c r="AT166" s="977"/>
      <c r="AU166" s="977"/>
      <c r="AV166" s="977"/>
    </row>
    <row r="167" spans="1:21" ht="18.75">
      <c r="A167" s="650" t="s">
        <v>319</v>
      </c>
      <c r="B167" s="587" t="s">
        <v>439</v>
      </c>
      <c r="C167" s="643"/>
      <c r="D167" s="127">
        <v>4</v>
      </c>
      <c r="E167" s="127"/>
      <c r="F167" s="641"/>
      <c r="G167" s="642">
        <v>6</v>
      </c>
      <c r="H167" s="591">
        <f t="shared" si="21"/>
        <v>180</v>
      </c>
      <c r="I167" s="30">
        <v>8</v>
      </c>
      <c r="J167" s="40" t="s">
        <v>91</v>
      </c>
      <c r="K167" s="40"/>
      <c r="L167" s="40" t="s">
        <v>210</v>
      </c>
      <c r="M167" s="243">
        <f t="shared" si="22"/>
        <v>172</v>
      </c>
      <c r="N167" s="335"/>
      <c r="O167" s="1241"/>
      <c r="P167" s="1242"/>
      <c r="Q167" s="333"/>
      <c r="R167" s="1164" t="s">
        <v>94</v>
      </c>
      <c r="S167" s="1165"/>
      <c r="T167" s="814"/>
      <c r="U167" s="815"/>
    </row>
    <row r="168" spans="1:48" s="22" customFormat="1" ht="21.75" customHeight="1">
      <c r="A168" s="650"/>
      <c r="B168" s="653" t="s">
        <v>348</v>
      </c>
      <c r="C168" s="654"/>
      <c r="D168" s="655"/>
      <c r="E168" s="655"/>
      <c r="F168" s="656"/>
      <c r="G168" s="642">
        <v>6</v>
      </c>
      <c r="H168" s="591"/>
      <c r="I168" s="30"/>
      <c r="J168" s="40"/>
      <c r="K168" s="40"/>
      <c r="L168" s="40"/>
      <c r="M168" s="243"/>
      <c r="N168" s="250"/>
      <c r="O168" s="1185"/>
      <c r="P168" s="1186"/>
      <c r="Q168" s="333"/>
      <c r="R168" s="1219"/>
      <c r="S168" s="1220"/>
      <c r="T168" s="28"/>
      <c r="U168" s="242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Q168" s="977"/>
      <c r="AR168" s="977"/>
      <c r="AS168" s="977"/>
      <c r="AT168" s="977"/>
      <c r="AU168" s="977"/>
      <c r="AV168" s="977"/>
    </row>
    <row r="169" spans="1:48" s="22" customFormat="1" ht="21.75" customHeight="1">
      <c r="A169" s="650" t="s">
        <v>316</v>
      </c>
      <c r="B169" s="590" t="s">
        <v>359</v>
      </c>
      <c r="C169" s="649"/>
      <c r="D169" s="152">
        <v>5</v>
      </c>
      <c r="E169" s="127"/>
      <c r="F169" s="641"/>
      <c r="G169" s="642">
        <v>6.5</v>
      </c>
      <c r="H169" s="591">
        <f>G169*30</f>
        <v>195</v>
      </c>
      <c r="I169" s="30">
        <v>8</v>
      </c>
      <c r="J169" s="40" t="s">
        <v>242</v>
      </c>
      <c r="K169" s="40"/>
      <c r="L169" s="40" t="s">
        <v>89</v>
      </c>
      <c r="M169" s="243">
        <f>H169-I169</f>
        <v>187</v>
      </c>
      <c r="N169" s="250"/>
      <c r="O169" s="1185"/>
      <c r="P169" s="1186"/>
      <c r="Q169" s="28"/>
      <c r="R169" s="1164"/>
      <c r="S169" s="1165"/>
      <c r="T169" s="28" t="s">
        <v>94</v>
      </c>
      <c r="U169" s="759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Q169" s="977"/>
      <c r="AR169" s="977"/>
      <c r="AS169" s="977"/>
      <c r="AT169" s="977"/>
      <c r="AU169" s="977"/>
      <c r="AV169" s="977"/>
    </row>
    <row r="170" spans="1:48" s="22" customFormat="1" ht="21.75" customHeight="1">
      <c r="A170" s="650" t="s">
        <v>315</v>
      </c>
      <c r="B170" s="590" t="s">
        <v>313</v>
      </c>
      <c r="C170" s="643"/>
      <c r="D170" s="152">
        <v>5</v>
      </c>
      <c r="E170" s="152"/>
      <c r="F170" s="621"/>
      <c r="G170" s="642">
        <v>6.5</v>
      </c>
      <c r="H170" s="591">
        <f>G170*30</f>
        <v>195</v>
      </c>
      <c r="I170" s="30">
        <v>8</v>
      </c>
      <c r="J170" s="40" t="s">
        <v>242</v>
      </c>
      <c r="K170" s="40"/>
      <c r="L170" s="40" t="s">
        <v>89</v>
      </c>
      <c r="M170" s="243">
        <f>H170-I170</f>
        <v>187</v>
      </c>
      <c r="N170" s="250"/>
      <c r="O170" s="1185"/>
      <c r="P170" s="1186"/>
      <c r="Q170" s="28"/>
      <c r="R170" s="1164"/>
      <c r="S170" s="1165"/>
      <c r="T170" s="28" t="s">
        <v>94</v>
      </c>
      <c r="U170" s="759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Q170" s="977"/>
      <c r="AR170" s="977"/>
      <c r="AS170" s="977"/>
      <c r="AT170" s="977"/>
      <c r="AU170" s="977"/>
      <c r="AV170" s="977"/>
    </row>
    <row r="171" spans="1:48" s="22" customFormat="1" ht="21.75" customHeight="1">
      <c r="A171" s="648" t="s">
        <v>164</v>
      </c>
      <c r="B171" s="590" t="s">
        <v>199</v>
      </c>
      <c r="C171" s="643"/>
      <c r="D171" s="152">
        <v>5</v>
      </c>
      <c r="E171" s="152"/>
      <c r="F171" s="621"/>
      <c r="G171" s="642">
        <v>6.5</v>
      </c>
      <c r="H171" s="591">
        <f>G171*30</f>
        <v>195</v>
      </c>
      <c r="I171" s="30">
        <v>8</v>
      </c>
      <c r="J171" s="40" t="s">
        <v>242</v>
      </c>
      <c r="K171" s="40"/>
      <c r="L171" s="40" t="s">
        <v>89</v>
      </c>
      <c r="M171" s="243">
        <f>H171-I171</f>
        <v>187</v>
      </c>
      <c r="N171" s="250"/>
      <c r="O171" s="1185"/>
      <c r="P171" s="1186"/>
      <c r="Q171" s="28"/>
      <c r="R171" s="1164"/>
      <c r="S171" s="1165"/>
      <c r="T171" s="28" t="s">
        <v>94</v>
      </c>
      <c r="U171" s="334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Q171" s="977"/>
      <c r="AR171" s="977"/>
      <c r="AS171" s="977"/>
      <c r="AT171" s="977"/>
      <c r="AU171" s="977"/>
      <c r="AV171" s="977"/>
    </row>
    <row r="172" spans="1:21" ht="18.75">
      <c r="A172" s="1004"/>
      <c r="B172" s="1005" t="s">
        <v>348</v>
      </c>
      <c r="C172" s="1006"/>
      <c r="D172" s="1007"/>
      <c r="E172" s="1007"/>
      <c r="F172" s="1006"/>
      <c r="G172" s="642">
        <v>6.5</v>
      </c>
      <c r="H172" s="967"/>
      <c r="I172" s="967"/>
      <c r="J172" s="967"/>
      <c r="K172" s="967"/>
      <c r="L172" s="967"/>
      <c r="M172" s="967"/>
      <c r="N172" s="1008"/>
      <c r="O172" s="1008"/>
      <c r="P172" s="1009"/>
      <c r="Q172" s="1009"/>
      <c r="R172" s="1009"/>
      <c r="S172" s="967"/>
      <c r="T172" s="967"/>
      <c r="U172" s="967"/>
    </row>
    <row r="173" spans="1:48" s="22" customFormat="1" ht="21.75" customHeight="1">
      <c r="A173" s="650" t="s">
        <v>319</v>
      </c>
      <c r="B173" s="657" t="s">
        <v>312</v>
      </c>
      <c r="C173" s="635"/>
      <c r="D173" s="636">
        <v>6</v>
      </c>
      <c r="E173" s="636"/>
      <c r="F173" s="637"/>
      <c r="G173" s="638">
        <v>6</v>
      </c>
      <c r="H173" s="639">
        <f aca="true" t="shared" si="23" ref="H173:H179">G173*30</f>
        <v>180</v>
      </c>
      <c r="I173" s="30">
        <v>8</v>
      </c>
      <c r="J173" s="28" t="s">
        <v>94</v>
      </c>
      <c r="K173" s="28"/>
      <c r="L173" s="28"/>
      <c r="M173" s="243">
        <f>H173-I173</f>
        <v>172</v>
      </c>
      <c r="N173" s="250"/>
      <c r="O173" s="1185"/>
      <c r="P173" s="1186"/>
      <c r="Q173" s="28"/>
      <c r="R173" s="1164"/>
      <c r="S173" s="1165"/>
      <c r="T173" s="35"/>
      <c r="U173" s="35" t="s">
        <v>94</v>
      </c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Q173" s="977"/>
      <c r="AR173" s="977"/>
      <c r="AS173" s="977"/>
      <c r="AT173" s="977"/>
      <c r="AU173" s="977"/>
      <c r="AV173" s="977"/>
    </row>
    <row r="174" spans="1:48" s="22" customFormat="1" ht="21.75" customHeight="1">
      <c r="A174" s="650"/>
      <c r="B174" s="587" t="s">
        <v>356</v>
      </c>
      <c r="C174" s="643"/>
      <c r="D174" s="636">
        <v>6</v>
      </c>
      <c r="E174" s="636"/>
      <c r="F174" s="637"/>
      <c r="G174" s="638">
        <v>6</v>
      </c>
      <c r="H174" s="639">
        <f t="shared" si="23"/>
        <v>180</v>
      </c>
      <c r="I174" s="30">
        <v>8</v>
      </c>
      <c r="J174" s="28" t="s">
        <v>94</v>
      </c>
      <c r="K174" s="28"/>
      <c r="L174" s="28"/>
      <c r="M174" s="243">
        <f>H174-I174</f>
        <v>172</v>
      </c>
      <c r="N174" s="250"/>
      <c r="O174" s="1185"/>
      <c r="P174" s="1186"/>
      <c r="Q174" s="28"/>
      <c r="R174" s="1164"/>
      <c r="S174" s="1165"/>
      <c r="T174" s="35"/>
      <c r="U174" s="35" t="s">
        <v>94</v>
      </c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Q174" s="977"/>
      <c r="AR174" s="977"/>
      <c r="AS174" s="977"/>
      <c r="AT174" s="977"/>
      <c r="AU174" s="977"/>
      <c r="AV174" s="977"/>
    </row>
    <row r="175" spans="1:48" s="22" customFormat="1" ht="29.25" customHeight="1">
      <c r="A175" s="650" t="s">
        <v>321</v>
      </c>
      <c r="B175" s="590" t="s">
        <v>443</v>
      </c>
      <c r="C175" s="643"/>
      <c r="D175" s="152">
        <v>6</v>
      </c>
      <c r="E175" s="152"/>
      <c r="F175" s="621"/>
      <c r="G175" s="642">
        <v>6</v>
      </c>
      <c r="H175" s="591">
        <f t="shared" si="23"/>
        <v>180</v>
      </c>
      <c r="I175" s="30">
        <v>8</v>
      </c>
      <c r="J175" s="28" t="s">
        <v>94</v>
      </c>
      <c r="K175" s="28"/>
      <c r="L175" s="28"/>
      <c r="M175" s="243">
        <f>H175-I175</f>
        <v>172</v>
      </c>
      <c r="N175" s="250"/>
      <c r="O175" s="1185"/>
      <c r="P175" s="1186"/>
      <c r="Q175" s="28"/>
      <c r="R175" s="1164"/>
      <c r="S175" s="1165"/>
      <c r="T175" s="35"/>
      <c r="U175" s="35" t="s">
        <v>94</v>
      </c>
      <c r="V175" s="20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Q175" s="977"/>
      <c r="AR175" s="977"/>
      <c r="AS175" s="977"/>
      <c r="AT175" s="977"/>
      <c r="AU175" s="977"/>
      <c r="AV175" s="977"/>
    </row>
    <row r="176" spans="1:48" s="22" customFormat="1" ht="21.75" customHeight="1">
      <c r="A176" s="648"/>
      <c r="B176" s="1005" t="s">
        <v>348</v>
      </c>
      <c r="C176" s="654"/>
      <c r="D176" s="655"/>
      <c r="E176" s="655"/>
      <c r="F176" s="656"/>
      <c r="G176" s="638">
        <v>6</v>
      </c>
      <c r="H176" s="639">
        <f t="shared" si="23"/>
        <v>180</v>
      </c>
      <c r="I176" s="812"/>
      <c r="J176" s="775"/>
      <c r="K176" s="775"/>
      <c r="L176" s="775"/>
      <c r="M176" s="813"/>
      <c r="N176" s="335"/>
      <c r="O176" s="776"/>
      <c r="P176" s="778"/>
      <c r="Q176" s="333"/>
      <c r="R176" s="963"/>
      <c r="S176" s="964"/>
      <c r="T176" s="333"/>
      <c r="U176" s="334"/>
      <c r="V176" s="20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Q176" s="977"/>
      <c r="AR176" s="977"/>
      <c r="AS176" s="977"/>
      <c r="AT176" s="977"/>
      <c r="AU176" s="977"/>
      <c r="AV176" s="977"/>
    </row>
    <row r="177" spans="1:48" s="22" customFormat="1" ht="37.5" customHeight="1">
      <c r="A177" s="650" t="s">
        <v>320</v>
      </c>
      <c r="B177" s="587" t="s">
        <v>418</v>
      </c>
      <c r="C177" s="654"/>
      <c r="D177" s="658">
        <v>6</v>
      </c>
      <c r="E177" s="658"/>
      <c r="F177" s="659"/>
      <c r="G177" s="638">
        <v>7</v>
      </c>
      <c r="H177" s="639">
        <f t="shared" si="23"/>
        <v>210</v>
      </c>
      <c r="I177" s="30">
        <v>8</v>
      </c>
      <c r="J177" s="28" t="s">
        <v>94</v>
      </c>
      <c r="K177" s="28"/>
      <c r="L177" s="28"/>
      <c r="M177" s="243">
        <f>H177-I177</f>
        <v>202</v>
      </c>
      <c r="N177" s="250"/>
      <c r="O177" s="1185"/>
      <c r="P177" s="1186"/>
      <c r="Q177" s="28"/>
      <c r="R177" s="1164"/>
      <c r="S177" s="1165"/>
      <c r="T177" s="969"/>
      <c r="U177" s="35" t="s">
        <v>94</v>
      </c>
      <c r="V177" s="20"/>
      <c r="W177" s="20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Q177" s="977"/>
      <c r="AR177" s="977"/>
      <c r="AS177" s="977"/>
      <c r="AT177" s="977"/>
      <c r="AU177" s="977"/>
      <c r="AV177" s="977"/>
    </row>
    <row r="178" spans="1:48" s="22" customFormat="1" ht="30" customHeight="1">
      <c r="A178" s="650"/>
      <c r="B178" s="132" t="s">
        <v>417</v>
      </c>
      <c r="C178" s="654"/>
      <c r="D178" s="658">
        <v>6</v>
      </c>
      <c r="E178" s="658"/>
      <c r="F178" s="659"/>
      <c r="G178" s="638">
        <v>7</v>
      </c>
      <c r="H178" s="639">
        <f t="shared" si="23"/>
        <v>210</v>
      </c>
      <c r="I178" s="30">
        <v>8</v>
      </c>
      <c r="J178" s="28" t="s">
        <v>94</v>
      </c>
      <c r="K178" s="28"/>
      <c r="L178" s="28"/>
      <c r="M178" s="243">
        <f>H178-I178</f>
        <v>202</v>
      </c>
      <c r="N178" s="250"/>
      <c r="O178" s="1185"/>
      <c r="P178" s="1186"/>
      <c r="Q178" s="28"/>
      <c r="R178" s="1164"/>
      <c r="S178" s="1165"/>
      <c r="T178" s="969"/>
      <c r="U178" s="35" t="s">
        <v>94</v>
      </c>
      <c r="V178" s="20"/>
      <c r="W178" s="20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Q178" s="977"/>
      <c r="AR178" s="977"/>
      <c r="AS178" s="977"/>
      <c r="AT178" s="977"/>
      <c r="AU178" s="977"/>
      <c r="AV178" s="977"/>
    </row>
    <row r="179" spans="1:48" s="22" customFormat="1" ht="21.75" customHeight="1">
      <c r="A179" s="650"/>
      <c r="B179" s="73" t="s">
        <v>442</v>
      </c>
      <c r="C179" s="654"/>
      <c r="D179" s="658">
        <v>6</v>
      </c>
      <c r="E179" s="658"/>
      <c r="F179" s="659"/>
      <c r="G179" s="638">
        <v>7</v>
      </c>
      <c r="H179" s="639">
        <f t="shared" si="23"/>
        <v>210</v>
      </c>
      <c r="I179" s="30">
        <v>8</v>
      </c>
      <c r="J179" s="28" t="s">
        <v>94</v>
      </c>
      <c r="K179" s="28"/>
      <c r="L179" s="28"/>
      <c r="M179" s="243">
        <f>H179-I179</f>
        <v>202</v>
      </c>
      <c r="N179" s="250"/>
      <c r="O179" s="1185"/>
      <c r="P179" s="1186"/>
      <c r="Q179" s="28"/>
      <c r="R179" s="1164"/>
      <c r="S179" s="1165"/>
      <c r="T179" s="969"/>
      <c r="U179" s="35" t="s">
        <v>94</v>
      </c>
      <c r="V179" s="20"/>
      <c r="W179" s="20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Q179" s="977"/>
      <c r="AR179" s="977"/>
      <c r="AS179" s="977"/>
      <c r="AT179" s="977"/>
      <c r="AU179" s="977"/>
      <c r="AV179" s="977"/>
    </row>
    <row r="180" spans="1:48" s="22" customFormat="1" ht="21.75" customHeight="1" thickBot="1">
      <c r="A180" s="650"/>
      <c r="B180" s="1005" t="s">
        <v>348</v>
      </c>
      <c r="C180" s="654"/>
      <c r="D180" s="655"/>
      <c r="E180" s="655"/>
      <c r="F180" s="656"/>
      <c r="G180" s="642">
        <v>7</v>
      </c>
      <c r="H180" s="591"/>
      <c r="I180" s="30"/>
      <c r="J180" s="40"/>
      <c r="K180" s="40"/>
      <c r="L180" s="40"/>
      <c r="M180" s="243"/>
      <c r="N180" s="250"/>
      <c r="O180" s="406"/>
      <c r="P180" s="707"/>
      <c r="Q180" s="333"/>
      <c r="R180" s="961"/>
      <c r="S180" s="962"/>
      <c r="T180" s="28"/>
      <c r="U180" s="242"/>
      <c r="V180" s="20"/>
      <c r="W180" s="20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Q180" s="977"/>
      <c r="AR180" s="977"/>
      <c r="AS180" s="977"/>
      <c r="AT180" s="977"/>
      <c r="AU180" s="977"/>
      <c r="AV180" s="977"/>
    </row>
    <row r="181" spans="1:48" s="114" customFormat="1" ht="19.5" customHeight="1" thickBot="1">
      <c r="A181" s="1370" t="s">
        <v>364</v>
      </c>
      <c r="B181" s="1371"/>
      <c r="C181" s="940"/>
      <c r="D181" s="108"/>
      <c r="E181" s="108"/>
      <c r="F181" s="941"/>
      <c r="G181" s="942">
        <f>G155+G136</f>
        <v>45</v>
      </c>
      <c r="H181" s="943"/>
      <c r="I181" s="109"/>
      <c r="J181" s="110"/>
      <c r="K181" s="110"/>
      <c r="L181" s="110"/>
      <c r="M181" s="281"/>
      <c r="N181" s="292"/>
      <c r="O181" s="1211" t="s">
        <v>248</v>
      </c>
      <c r="P181" s="1212"/>
      <c r="Q181" s="533" t="s">
        <v>380</v>
      </c>
      <c r="R181" s="1209" t="s">
        <v>92</v>
      </c>
      <c r="S181" s="1210"/>
      <c r="T181" s="623" t="s">
        <v>94</v>
      </c>
      <c r="U181" s="623" t="s">
        <v>248</v>
      </c>
      <c r="V181" s="113"/>
      <c r="W181" s="113"/>
      <c r="X181" s="113">
        <v>40</v>
      </c>
      <c r="AQ181" s="976"/>
      <c r="AR181" s="976"/>
      <c r="AS181" s="976"/>
      <c r="AT181" s="976"/>
      <c r="AU181" s="976"/>
      <c r="AV181" s="976"/>
    </row>
    <row r="182" spans="1:48" s="114" customFormat="1" ht="19.5" customHeight="1" thickBot="1">
      <c r="A182" s="1189" t="s">
        <v>80</v>
      </c>
      <c r="B182" s="1190"/>
      <c r="C182" s="1190"/>
      <c r="D182" s="1190"/>
      <c r="E182" s="1190"/>
      <c r="F182" s="1190"/>
      <c r="G182" s="1190"/>
      <c r="H182" s="1190"/>
      <c r="I182" s="1190"/>
      <c r="J182" s="1190"/>
      <c r="K182" s="1190"/>
      <c r="L182" s="1190"/>
      <c r="M182" s="1190"/>
      <c r="N182" s="1190"/>
      <c r="O182" s="1190"/>
      <c r="P182" s="1190"/>
      <c r="Q182" s="1190"/>
      <c r="R182" s="1190"/>
      <c r="S182" s="1190"/>
      <c r="T182" s="1190"/>
      <c r="U182" s="1190"/>
      <c r="W182" s="114">
        <v>12</v>
      </c>
      <c r="X182" s="113">
        <f>Y182:Y187</f>
        <v>0</v>
      </c>
      <c r="AQ182" s="976"/>
      <c r="AR182" s="976"/>
      <c r="AS182" s="976"/>
      <c r="AT182" s="976"/>
      <c r="AU182" s="976"/>
      <c r="AV182" s="976"/>
    </row>
    <row r="183" spans="1:48" s="66" customFormat="1" ht="19.5" customHeight="1" thickBot="1">
      <c r="A183" s="1327" t="s">
        <v>72</v>
      </c>
      <c r="B183" s="1328"/>
      <c r="C183" s="720"/>
      <c r="D183" s="51"/>
      <c r="E183" s="51"/>
      <c r="F183" s="944"/>
      <c r="G183" s="785">
        <f>G181+G125</f>
        <v>180</v>
      </c>
      <c r="H183" s="253"/>
      <c r="I183" s="50"/>
      <c r="J183" s="50"/>
      <c r="K183" s="50"/>
      <c r="L183" s="50"/>
      <c r="M183" s="945"/>
      <c r="N183" s="420"/>
      <c r="O183" s="1201"/>
      <c r="P183" s="1202"/>
      <c r="Q183" s="46"/>
      <c r="R183" s="1183"/>
      <c r="S183" s="1184"/>
      <c r="T183" s="147"/>
      <c r="U183" s="147"/>
      <c r="W183" s="66">
        <v>19.5</v>
      </c>
      <c r="X183" s="113"/>
      <c r="AQ183" s="974"/>
      <c r="AR183" s="974"/>
      <c r="AS183" s="974"/>
      <c r="AT183" s="974"/>
      <c r="AU183" s="974"/>
      <c r="AV183" s="974"/>
    </row>
    <row r="184" spans="1:48" s="66" customFormat="1" ht="19.5" customHeight="1" thickBot="1">
      <c r="A184" s="1329" t="s">
        <v>369</v>
      </c>
      <c r="B184" s="1330"/>
      <c r="C184" s="716"/>
      <c r="D184" s="57"/>
      <c r="E184" s="57"/>
      <c r="F184" s="946"/>
      <c r="G184" s="791">
        <f>G124</f>
        <v>60</v>
      </c>
      <c r="H184" s="254"/>
      <c r="I184" s="59"/>
      <c r="J184" s="59"/>
      <c r="K184" s="59"/>
      <c r="L184" s="59"/>
      <c r="M184" s="792"/>
      <c r="N184" s="710"/>
      <c r="O184" s="1201"/>
      <c r="P184" s="1202"/>
      <c r="Q184" s="54"/>
      <c r="R184" s="1183"/>
      <c r="S184" s="1184"/>
      <c r="T184" s="105"/>
      <c r="U184" s="105"/>
      <c r="X184" s="113"/>
      <c r="AQ184" s="974"/>
      <c r="AR184" s="974"/>
      <c r="AS184" s="974"/>
      <c r="AT184" s="974"/>
      <c r="AU184" s="974"/>
      <c r="AV184" s="974"/>
    </row>
    <row r="185" spans="1:48" s="66" customFormat="1" ht="19.5" customHeight="1" thickBot="1">
      <c r="A185" s="1364" t="s">
        <v>26</v>
      </c>
      <c r="B185" s="1365"/>
      <c r="C185" s="947"/>
      <c r="D185" s="421"/>
      <c r="E185" s="421"/>
      <c r="F185" s="948"/>
      <c r="G185" s="949">
        <f>G183+G184</f>
        <v>240</v>
      </c>
      <c r="H185" s="950"/>
      <c r="I185" s="423"/>
      <c r="J185" s="423"/>
      <c r="K185" s="423"/>
      <c r="L185" s="423"/>
      <c r="M185" s="951"/>
      <c r="N185" s="154" t="s">
        <v>60</v>
      </c>
      <c r="O185" s="1183" t="s">
        <v>51</v>
      </c>
      <c r="P185" s="1184"/>
      <c r="Q185" s="145" t="s">
        <v>322</v>
      </c>
      <c r="R185" s="1183" t="s">
        <v>48</v>
      </c>
      <c r="S185" s="1184"/>
      <c r="T185" s="146" t="s">
        <v>229</v>
      </c>
      <c r="U185" s="146" t="s">
        <v>212</v>
      </c>
      <c r="W185" s="220"/>
      <c r="AQ185" s="974"/>
      <c r="AR185" s="974"/>
      <c r="AS185" s="974"/>
      <c r="AT185" s="974"/>
      <c r="AU185" s="974"/>
      <c r="AV185" s="974"/>
    </row>
    <row r="186" spans="1:48" s="66" customFormat="1" ht="19.5" customHeight="1">
      <c r="A186" s="221"/>
      <c r="B186" s="1379" t="s">
        <v>22</v>
      </c>
      <c r="C186" s="1380"/>
      <c r="D186" s="1380"/>
      <c r="E186" s="1380"/>
      <c r="F186" s="1380"/>
      <c r="G186" s="1380"/>
      <c r="H186" s="1380"/>
      <c r="I186" s="1380"/>
      <c r="J186" s="1380"/>
      <c r="K186" s="1380"/>
      <c r="L186" s="1380"/>
      <c r="M186" s="1380"/>
      <c r="N186" s="952" t="s">
        <v>394</v>
      </c>
      <c r="O186" s="1197" t="s">
        <v>381</v>
      </c>
      <c r="P186" s="1198"/>
      <c r="Q186" s="953" t="s">
        <v>424</v>
      </c>
      <c r="R186" s="1197" t="s">
        <v>323</v>
      </c>
      <c r="S186" s="1198"/>
      <c r="T186" s="953" t="s">
        <v>220</v>
      </c>
      <c r="U186" s="953" t="s">
        <v>448</v>
      </c>
      <c r="W186" s="578"/>
      <c r="X186" s="578">
        <v>1</v>
      </c>
      <c r="Y186" s="578">
        <v>2</v>
      </c>
      <c r="Z186" s="578">
        <v>3</v>
      </c>
      <c r="AA186" s="578">
        <v>4</v>
      </c>
      <c r="AB186" s="578">
        <v>5</v>
      </c>
      <c r="AC186" s="578">
        <v>6</v>
      </c>
      <c r="AQ186" s="974"/>
      <c r="AR186" s="974"/>
      <c r="AS186" s="974"/>
      <c r="AT186" s="974"/>
      <c r="AU186" s="974"/>
      <c r="AV186" s="974"/>
    </row>
    <row r="187" spans="1:48" s="66" customFormat="1" ht="19.5" customHeight="1">
      <c r="A187" s="222"/>
      <c r="B187" s="1368" t="s">
        <v>23</v>
      </c>
      <c r="C187" s="1369"/>
      <c r="D187" s="1369"/>
      <c r="E187" s="1369"/>
      <c r="F187" s="1369"/>
      <c r="G187" s="1369"/>
      <c r="H187" s="1369"/>
      <c r="I187" s="1369"/>
      <c r="J187" s="1369"/>
      <c r="K187" s="1369"/>
      <c r="L187" s="1369"/>
      <c r="M187" s="1369"/>
      <c r="N187" s="662">
        <v>3</v>
      </c>
      <c r="O187" s="1185">
        <v>4</v>
      </c>
      <c r="P187" s="1186"/>
      <c r="Q187" s="95">
        <v>3</v>
      </c>
      <c r="R187" s="1185">
        <v>4</v>
      </c>
      <c r="S187" s="1186"/>
      <c r="T187" s="95">
        <v>3</v>
      </c>
      <c r="U187" s="95">
        <v>1</v>
      </c>
      <c r="W187" s="578" t="s">
        <v>264</v>
      </c>
      <c r="X187" s="578" t="e">
        <f>X15+X23+#REF!+X134+X88</f>
        <v>#REF!</v>
      </c>
      <c r="Y187" s="578" t="e">
        <f>Y15+Y23+#REF!+Y134+Y88</f>
        <v>#REF!</v>
      </c>
      <c r="Z187" s="578" t="e">
        <f>Z15+Z23+#REF!+Z134+Z88</f>
        <v>#REF!</v>
      </c>
      <c r="AA187" s="578" t="e">
        <f>AA15+AA23+#REF!+AA134+AA88</f>
        <v>#REF!</v>
      </c>
      <c r="AB187" s="578" t="e">
        <f>AB15+AB23+#REF!+AB134+AB88</f>
        <v>#REF!</v>
      </c>
      <c r="AC187" s="578" t="e">
        <f>AC15+AC23+#REF!+AC134+AC88</f>
        <v>#REF!</v>
      </c>
      <c r="AD187" s="31" t="s">
        <v>231</v>
      </c>
      <c r="AE187" s="66" t="e">
        <f>AF14+AE139+#REF!+#REF!+#REF!</f>
        <v>#REF!</v>
      </c>
      <c r="AQ187" s="974"/>
      <c r="AR187" s="974"/>
      <c r="AS187" s="974"/>
      <c r="AT187" s="974"/>
      <c r="AU187" s="974"/>
      <c r="AV187" s="974"/>
    </row>
    <row r="188" spans="1:48" s="66" customFormat="1" ht="19.5" customHeight="1">
      <c r="A188" s="222"/>
      <c r="B188" s="1368" t="s">
        <v>24</v>
      </c>
      <c r="C188" s="1369"/>
      <c r="D188" s="1369"/>
      <c r="E188" s="1369"/>
      <c r="F188" s="1369"/>
      <c r="G188" s="1369"/>
      <c r="H188" s="1369"/>
      <c r="I188" s="1369"/>
      <c r="J188" s="1369"/>
      <c r="K188" s="1369"/>
      <c r="L188" s="1369"/>
      <c r="M188" s="1369"/>
      <c r="N188" s="662">
        <v>4</v>
      </c>
      <c r="O188" s="1185">
        <v>3</v>
      </c>
      <c r="P188" s="1186"/>
      <c r="Q188" s="95">
        <v>3</v>
      </c>
      <c r="R188" s="1185">
        <v>2</v>
      </c>
      <c r="S188" s="1186"/>
      <c r="T188" s="95">
        <v>2</v>
      </c>
      <c r="U188" s="95">
        <v>4</v>
      </c>
      <c r="W188" s="578" t="s">
        <v>177</v>
      </c>
      <c r="X188" s="578" t="e">
        <f>X16+X24+#REF!+X135+X89</f>
        <v>#REF!</v>
      </c>
      <c r="Y188" s="578" t="e">
        <f>Y16+Y24+#REF!+Y135+Y89</f>
        <v>#REF!</v>
      </c>
      <c r="Z188" s="578" t="e">
        <f>Z16+Z24+#REF!+Z135+Z89</f>
        <v>#REF!</v>
      </c>
      <c r="AA188" s="578" t="e">
        <f>AA16+AA24+#REF!+AA135+AA89</f>
        <v>#REF!</v>
      </c>
      <c r="AB188" s="578" t="e">
        <f>AB16+AB24+#REF!+AB135+AB89</f>
        <v>#REF!</v>
      </c>
      <c r="AC188" s="578" t="e">
        <f>AC16+AC24+#REF!+AC135+AC89</f>
        <v>#REF!</v>
      </c>
      <c r="AD188" s="31" t="s">
        <v>232</v>
      </c>
      <c r="AE188" s="66" t="e">
        <f>AF15+AE23+AE64+AE134+AE88</f>
        <v>#REF!</v>
      </c>
      <c r="AQ188" s="974"/>
      <c r="AR188" s="974"/>
      <c r="AS188" s="974"/>
      <c r="AT188" s="974"/>
      <c r="AU188" s="974"/>
      <c r="AV188" s="974"/>
    </row>
    <row r="189" spans="1:48" s="66" customFormat="1" ht="19.5" customHeight="1" thickBot="1">
      <c r="A189" s="954"/>
      <c r="B189" s="1366" t="s">
        <v>25</v>
      </c>
      <c r="C189" s="1367"/>
      <c r="D189" s="1367"/>
      <c r="E189" s="1367"/>
      <c r="F189" s="1367"/>
      <c r="G189" s="1367"/>
      <c r="H189" s="1367"/>
      <c r="I189" s="1367"/>
      <c r="J189" s="1367"/>
      <c r="K189" s="1367"/>
      <c r="L189" s="1367"/>
      <c r="M189" s="1367"/>
      <c r="N189" s="663"/>
      <c r="O189" s="1386"/>
      <c r="P189" s="1387"/>
      <c r="Q189" s="139" t="s">
        <v>60</v>
      </c>
      <c r="R189" s="1187" t="s">
        <v>60</v>
      </c>
      <c r="S189" s="1188"/>
      <c r="T189" s="139" t="s">
        <v>60</v>
      </c>
      <c r="U189" s="139" t="s">
        <v>378</v>
      </c>
      <c r="W189" s="578" t="s">
        <v>265</v>
      </c>
      <c r="X189" s="578" t="e">
        <f>#REF!</f>
        <v>#REF!</v>
      </c>
      <c r="Y189" s="578" t="e">
        <f>#REF!</f>
        <v>#REF!</v>
      </c>
      <c r="Z189" s="578" t="e">
        <f>#REF!</f>
        <v>#REF!</v>
      </c>
      <c r="AA189" s="578" t="e">
        <f>#REF!</f>
        <v>#REF!</v>
      </c>
      <c r="AB189" s="578" t="e">
        <f>#REF!</f>
        <v>#REF!</v>
      </c>
      <c r="AC189" s="578" t="e">
        <f>#REF!</f>
        <v>#REF!</v>
      </c>
      <c r="AD189" s="31" t="s">
        <v>20</v>
      </c>
      <c r="AE189" s="66" t="e">
        <f>AF16+AE24+AE65+AE135+AE89+G122</f>
        <v>#REF!</v>
      </c>
      <c r="AQ189" s="974"/>
      <c r="AR189" s="974"/>
      <c r="AS189" s="974"/>
      <c r="AT189" s="974"/>
      <c r="AU189" s="974"/>
      <c r="AV189" s="974"/>
    </row>
    <row r="190" spans="1:48" s="84" customFormat="1" ht="19.5" customHeight="1" thickBot="1">
      <c r="A190" s="955"/>
      <c r="B190" s="1384" t="s">
        <v>37</v>
      </c>
      <c r="C190" s="1385"/>
      <c r="D190" s="1385"/>
      <c r="E190" s="1385"/>
      <c r="F190" s="1385"/>
      <c r="G190" s="1385"/>
      <c r="H190" s="1385"/>
      <c r="I190" s="1385"/>
      <c r="J190" s="1385"/>
      <c r="K190" s="1385"/>
      <c r="L190" s="1385"/>
      <c r="M190" s="1385"/>
      <c r="N190" s="1381" t="s">
        <v>263</v>
      </c>
      <c r="O190" s="1382"/>
      <c r="P190" s="1383"/>
      <c r="Q190" s="1312" t="s">
        <v>263</v>
      </c>
      <c r="R190" s="1382"/>
      <c r="S190" s="1383"/>
      <c r="T190" s="1312" t="s">
        <v>325</v>
      </c>
      <c r="U190" s="1313"/>
      <c r="W190" s="578" t="s">
        <v>266</v>
      </c>
      <c r="X190" s="578">
        <f aca="true" t="shared" si="24" ref="X190:AC190">X18+X26+X67+X91</f>
        <v>0</v>
      </c>
      <c r="Y190" s="578">
        <f t="shared" si="24"/>
        <v>0</v>
      </c>
      <c r="Z190" s="578">
        <f t="shared" si="24"/>
        <v>2</v>
      </c>
      <c r="AA190" s="578">
        <f t="shared" si="24"/>
        <v>1</v>
      </c>
      <c r="AB190" s="578">
        <f t="shared" si="24"/>
        <v>1</v>
      </c>
      <c r="AC190" s="578">
        <f t="shared" si="24"/>
        <v>0</v>
      </c>
      <c r="AE190" s="84" t="e">
        <f>SUM(AE187:AE189)</f>
        <v>#REF!</v>
      </c>
      <c r="AQ190" s="975"/>
      <c r="AR190" s="975"/>
      <c r="AS190" s="975"/>
      <c r="AT190" s="975"/>
      <c r="AU190" s="975"/>
      <c r="AV190" s="975"/>
    </row>
    <row r="191" spans="2:48" ht="15" customHeight="1">
      <c r="B191" s="15"/>
      <c r="C191" s="16"/>
      <c r="D191" s="16"/>
      <c r="E191" s="16"/>
      <c r="F191" s="15"/>
      <c r="G191" s="15"/>
      <c r="H191" s="15"/>
      <c r="I191" s="15"/>
      <c r="J191" s="10"/>
      <c r="K191" s="10"/>
      <c r="L191" s="724" t="s">
        <v>385</v>
      </c>
      <c r="M191" s="10"/>
      <c r="N191" s="1174">
        <f>G13+G22+G25+G29+G30+G34+G35+G38+G42+G43+G48+G70+G150+G134</f>
        <v>60</v>
      </c>
      <c r="O191" s="1308"/>
      <c r="P191" s="1308"/>
      <c r="Q191" s="1174">
        <f>G66+G67+G73+G77+G80+G83+G86+G87+G95+G104+G107+G135+G151+G152</f>
        <v>60</v>
      </c>
      <c r="R191" s="1309"/>
      <c r="S191" s="1309"/>
      <c r="T191" s="1174">
        <f>G16+G51+G54+G91+G92+G98+G101+G115+G121+G153+G154</f>
        <v>60</v>
      </c>
      <c r="U191" s="1310"/>
      <c r="W191" s="578"/>
      <c r="X191" s="578"/>
      <c r="Y191" s="578"/>
      <c r="Z191" s="578"/>
      <c r="AA191" s="578"/>
      <c r="AB191" s="578"/>
      <c r="AC191" s="578"/>
      <c r="AQ191" s="975"/>
      <c r="AR191" s="975"/>
      <c r="AS191" s="975"/>
      <c r="AT191" s="975"/>
      <c r="AU191" s="975"/>
      <c r="AV191" s="975"/>
    </row>
    <row r="192" spans="2:48" ht="13.5" customHeight="1">
      <c r="B192" s="15"/>
      <c r="C192" s="16"/>
      <c r="D192" s="16"/>
      <c r="E192" s="16"/>
      <c r="F192" s="15"/>
      <c r="G192" s="15"/>
      <c r="H192" s="15"/>
      <c r="I192" s="15"/>
      <c r="J192" s="10"/>
      <c r="K192" s="10"/>
      <c r="L192" s="724" t="s">
        <v>386</v>
      </c>
      <c r="M192" s="725">
        <f>G17+G18+G19+G55+G56+G57+G74+G112+G113+G114</f>
        <v>30</v>
      </c>
      <c r="N192" s="1174">
        <f>G20+G23+G26+G31+G36+G39+G46+G68+G134+G150</f>
        <v>66.5</v>
      </c>
      <c r="O192" s="1174"/>
      <c r="P192" s="1174"/>
      <c r="Q192" s="1174">
        <f>G64+G67+G71+G75+G78+G81+G84+G87+G93+G102+G105+G135+G151+G152</f>
        <v>65.5</v>
      </c>
      <c r="R192" s="1174"/>
      <c r="S192" s="1174"/>
      <c r="T192" s="1174">
        <f>G14+G49+G52+G88+G92+G96+G99+G115+G121+G153</f>
        <v>63</v>
      </c>
      <c r="U192" s="1174"/>
      <c r="W192" s="31"/>
      <c r="X192" s="31"/>
      <c r="Y192" s="31"/>
      <c r="Z192" s="31"/>
      <c r="AA192" s="31"/>
      <c r="AB192" s="31"/>
      <c r="AC192" s="31"/>
      <c r="AQ192" s="975"/>
      <c r="AR192" s="975"/>
      <c r="AS192" s="975"/>
      <c r="AT192" s="975"/>
      <c r="AU192" s="975"/>
      <c r="AV192" s="975"/>
    </row>
    <row r="193" spans="2:48" ht="15" customHeight="1">
      <c r="B193" s="15"/>
      <c r="C193" s="16"/>
      <c r="D193" s="16"/>
      <c r="E193" s="16"/>
      <c r="F193" s="15"/>
      <c r="G193" s="15"/>
      <c r="H193" s="15"/>
      <c r="I193" s="15"/>
      <c r="J193" s="10"/>
      <c r="K193" s="10"/>
      <c r="L193" s="10"/>
      <c r="M193" s="726" t="s">
        <v>387</v>
      </c>
      <c r="N193" s="1174">
        <f>N191+Q191+T191</f>
        <v>180</v>
      </c>
      <c r="O193" s="1174"/>
      <c r="P193" s="1174"/>
      <c r="Q193" s="1174"/>
      <c r="R193" s="1174"/>
      <c r="S193" s="1174"/>
      <c r="T193" s="1174"/>
      <c r="U193" s="1174"/>
      <c r="AQ193" s="975"/>
      <c r="AR193" s="975"/>
      <c r="AS193" s="975"/>
      <c r="AT193" s="975"/>
      <c r="AU193" s="975"/>
      <c r="AV193" s="975"/>
    </row>
    <row r="194" spans="2:48" ht="14.25" customHeight="1" thickBot="1">
      <c r="B194" s="15"/>
      <c r="C194" s="16"/>
      <c r="D194" s="16"/>
      <c r="E194" s="16"/>
      <c r="F194" s="15"/>
      <c r="G194" s="15"/>
      <c r="H194" s="15"/>
      <c r="I194" s="15"/>
      <c r="J194" s="10"/>
      <c r="K194" s="10"/>
      <c r="L194" s="10"/>
      <c r="M194" s="727"/>
      <c r="N194" s="1174">
        <f>M192+N192+Q192+T192</f>
        <v>225</v>
      </c>
      <c r="O194" s="1174"/>
      <c r="P194" s="1174"/>
      <c r="Q194" s="1174"/>
      <c r="R194" s="1174"/>
      <c r="S194" s="1174"/>
      <c r="T194" s="1174"/>
      <c r="U194" s="1174"/>
      <c r="AQ194" s="975"/>
      <c r="AR194" s="975"/>
      <c r="AS194" s="975"/>
      <c r="AT194" s="975"/>
      <c r="AU194" s="975"/>
      <c r="AV194" s="975"/>
    </row>
    <row r="195" spans="1:48" ht="19.5" customHeight="1" thickBot="1">
      <c r="A195" s="1189" t="s">
        <v>391</v>
      </c>
      <c r="B195" s="1190"/>
      <c r="C195" s="1190"/>
      <c r="D195" s="1190"/>
      <c r="E195" s="1190"/>
      <c r="F195" s="1190"/>
      <c r="G195" s="1190"/>
      <c r="H195" s="1190"/>
      <c r="I195" s="1190"/>
      <c r="J195" s="1190"/>
      <c r="K195" s="1190"/>
      <c r="L195" s="1190"/>
      <c r="M195" s="1190"/>
      <c r="N195" s="1190"/>
      <c r="O195" s="1190"/>
      <c r="P195" s="1190"/>
      <c r="Q195" s="1190"/>
      <c r="R195" s="1190"/>
      <c r="S195" s="1190"/>
      <c r="T195" s="1190"/>
      <c r="U195" s="1191"/>
      <c r="V195" s="84"/>
      <c r="AQ195" s="975"/>
      <c r="AR195" s="975"/>
      <c r="AS195" s="975"/>
      <c r="AT195" s="975"/>
      <c r="AU195" s="975"/>
      <c r="AV195" s="975"/>
    </row>
    <row r="196" spans="1:22" ht="33.75" customHeight="1">
      <c r="A196" s="255" t="s">
        <v>254</v>
      </c>
      <c r="B196" s="664" t="s">
        <v>388</v>
      </c>
      <c r="C196" s="686"/>
      <c r="D196" s="320"/>
      <c r="E196" s="320"/>
      <c r="F196" s="687"/>
      <c r="G196" s="665">
        <f>SUM(G197:G202)</f>
        <v>18</v>
      </c>
      <c r="H196" s="695">
        <f>SUM(H197:H202)</f>
        <v>540</v>
      </c>
      <c r="I196" s="666">
        <f>SUM(I197:I202)</f>
        <v>72</v>
      </c>
      <c r="J196" s="666"/>
      <c r="K196" s="666"/>
      <c r="L196" s="666">
        <f>SUM(L197:L202)</f>
        <v>72</v>
      </c>
      <c r="M196" s="667">
        <f>SUM(M197:M202)</f>
        <v>468</v>
      </c>
      <c r="N196" s="668"/>
      <c r="O196" s="1175"/>
      <c r="P196" s="1176"/>
      <c r="Q196" s="669"/>
      <c r="R196" s="1192"/>
      <c r="S196" s="1193"/>
      <c r="T196" s="670"/>
      <c r="U196" s="1177"/>
      <c r="V196" s="1178"/>
    </row>
    <row r="197" spans="1:48" ht="19.5" customHeight="1">
      <c r="A197" s="256"/>
      <c r="B197" s="671" t="s">
        <v>389</v>
      </c>
      <c r="C197" s="688">
        <v>2</v>
      </c>
      <c r="D197" s="672" t="s">
        <v>60</v>
      </c>
      <c r="E197" s="533"/>
      <c r="F197" s="689"/>
      <c r="G197" s="642">
        <v>7</v>
      </c>
      <c r="H197" s="696">
        <f>G197*30</f>
        <v>210</v>
      </c>
      <c r="I197" s="673">
        <f>J197+K197+L197</f>
        <v>24</v>
      </c>
      <c r="J197" s="127"/>
      <c r="K197" s="127"/>
      <c r="L197" s="127">
        <v>24</v>
      </c>
      <c r="M197" s="674">
        <f>H197-I197</f>
        <v>186</v>
      </c>
      <c r="N197" s="675" t="s">
        <v>390</v>
      </c>
      <c r="O197" s="1179" t="s">
        <v>390</v>
      </c>
      <c r="P197" s="1180"/>
      <c r="Q197" s="676"/>
      <c r="R197" s="1181"/>
      <c r="S197" s="1182"/>
      <c r="T197" s="32"/>
      <c r="U197" s="1170"/>
      <c r="V197" s="1171"/>
      <c r="AQ197" s="972" t="s">
        <v>430</v>
      </c>
      <c r="AR197" s="972" t="s">
        <v>431</v>
      </c>
      <c r="AS197" s="972" t="s">
        <v>432</v>
      </c>
      <c r="AT197" s="972" t="s">
        <v>433</v>
      </c>
      <c r="AU197" s="972" t="s">
        <v>434</v>
      </c>
      <c r="AV197" s="972" t="s">
        <v>435</v>
      </c>
    </row>
    <row r="198" spans="1:48" ht="19.5" customHeight="1">
      <c r="A198" s="256"/>
      <c r="B198" s="671" t="s">
        <v>389</v>
      </c>
      <c r="C198" s="688">
        <v>4</v>
      </c>
      <c r="D198" s="672" t="s">
        <v>322</v>
      </c>
      <c r="E198" s="533"/>
      <c r="F198" s="689"/>
      <c r="G198" s="642">
        <v>6</v>
      </c>
      <c r="H198" s="696">
        <f>G198*30</f>
        <v>180</v>
      </c>
      <c r="I198" s="677">
        <f>J198+K198+L198</f>
        <v>24</v>
      </c>
      <c r="J198" s="127"/>
      <c r="K198" s="127"/>
      <c r="L198" s="127">
        <v>24</v>
      </c>
      <c r="M198" s="674">
        <f>H198-I198</f>
        <v>156</v>
      </c>
      <c r="N198" s="675"/>
      <c r="O198" s="1179"/>
      <c r="P198" s="1180"/>
      <c r="Q198" s="676" t="s">
        <v>390</v>
      </c>
      <c r="R198" s="1181" t="s">
        <v>390</v>
      </c>
      <c r="S198" s="1182"/>
      <c r="T198" s="32"/>
      <c r="U198" s="1170"/>
      <c r="V198" s="1171"/>
      <c r="AQ198" s="985">
        <f aca="true" t="shared" si="25" ref="AQ198:AV198">AQ150+AQ134+AQ121+AQ115+AQ108+AQ58</f>
        <v>29.5</v>
      </c>
      <c r="AR198" s="985">
        <f t="shared" si="25"/>
        <v>30.5</v>
      </c>
      <c r="AS198" s="985">
        <f t="shared" si="25"/>
        <v>31.5</v>
      </c>
      <c r="AT198" s="985">
        <f t="shared" si="25"/>
        <v>28.5</v>
      </c>
      <c r="AU198" s="985">
        <f t="shared" si="25"/>
        <v>19.5</v>
      </c>
      <c r="AV198" s="985">
        <f t="shared" si="25"/>
        <v>40.5</v>
      </c>
    </row>
    <row r="199" spans="1:48" ht="19.5" customHeight="1" thickBot="1">
      <c r="A199" s="684"/>
      <c r="B199" s="685" t="s">
        <v>389</v>
      </c>
      <c r="C199" s="690">
        <v>5</v>
      </c>
      <c r="D199" s="691"/>
      <c r="E199" s="692"/>
      <c r="F199" s="693"/>
      <c r="G199" s="694">
        <v>5</v>
      </c>
      <c r="H199" s="697">
        <f>G199*30</f>
        <v>150</v>
      </c>
      <c r="I199" s="698">
        <f>J199+K199+L199</f>
        <v>24</v>
      </c>
      <c r="J199" s="699"/>
      <c r="K199" s="699"/>
      <c r="L199" s="699">
        <v>24</v>
      </c>
      <c r="M199" s="700">
        <f>H199-I199</f>
        <v>126</v>
      </c>
      <c r="N199" s="701"/>
      <c r="O199" s="1166"/>
      <c r="P199" s="1167"/>
      <c r="Q199" s="702"/>
      <c r="R199" s="1166"/>
      <c r="S199" s="1167"/>
      <c r="T199" s="702" t="s">
        <v>390</v>
      </c>
      <c r="U199" s="1168"/>
      <c r="V199" s="1169"/>
      <c r="AQ199" s="1400">
        <f>AQ198+AR198</f>
        <v>60</v>
      </c>
      <c r="AR199" s="1401"/>
      <c r="AS199" s="1400">
        <f>AS198+AT198</f>
        <v>60</v>
      </c>
      <c r="AT199" s="1401"/>
      <c r="AU199" s="1400">
        <f>AU198+AV198</f>
        <v>60</v>
      </c>
      <c r="AV199" s="1401"/>
    </row>
    <row r="200" spans="1:22" ht="28.5" customHeight="1">
      <c r="A200" s="560"/>
      <c r="B200" s="678"/>
      <c r="C200" s="679"/>
      <c r="D200" s="679"/>
      <c r="E200" s="703"/>
      <c r="F200" s="704"/>
      <c r="G200" s="705"/>
      <c r="H200" s="128"/>
      <c r="I200" s="680"/>
      <c r="J200" s="128"/>
      <c r="K200" s="128"/>
      <c r="L200" s="128"/>
      <c r="M200" s="681"/>
      <c r="N200" s="682"/>
      <c r="O200" s="682"/>
      <c r="P200" s="682"/>
      <c r="Q200" s="682"/>
      <c r="R200" s="682"/>
      <c r="S200" s="682"/>
      <c r="T200" s="682"/>
      <c r="U200" s="683"/>
      <c r="V200" s="683"/>
    </row>
    <row r="201" spans="1:48" ht="15.75">
      <c r="A201" s="956"/>
      <c r="B201" s="957" t="s">
        <v>200</v>
      </c>
      <c r="C201" s="957"/>
      <c r="D201" s="1154"/>
      <c r="E201" s="1154"/>
      <c r="F201" s="1155"/>
      <c r="G201" s="1155"/>
      <c r="H201" s="957"/>
      <c r="I201" s="1156" t="s">
        <v>452</v>
      </c>
      <c r="J201" s="1388"/>
      <c r="K201" s="1388"/>
      <c r="L201" s="956"/>
      <c r="M201" s="956"/>
      <c r="N201" s="956"/>
      <c r="O201" s="956"/>
      <c r="P201" s="956"/>
      <c r="Q201" s="435"/>
      <c r="R201" s="435"/>
      <c r="S201" s="956"/>
      <c r="T201" s="958"/>
      <c r="U201" s="958"/>
      <c r="AQ201" s="978"/>
      <c r="AR201" s="978"/>
      <c r="AS201" s="978"/>
      <c r="AT201" s="978"/>
      <c r="AU201" s="978"/>
      <c r="AV201" s="978"/>
    </row>
    <row r="202" spans="1:48" ht="15.75">
      <c r="A202" s="956"/>
      <c r="B202" s="957"/>
      <c r="C202" s="957"/>
      <c r="D202" s="957"/>
      <c r="E202" s="957"/>
      <c r="F202" s="957"/>
      <c r="G202" s="957"/>
      <c r="H202" s="957"/>
      <c r="I202" s="957"/>
      <c r="J202" s="957"/>
      <c r="K202" s="957"/>
      <c r="L202" s="956"/>
      <c r="M202" s="956"/>
      <c r="N202" s="956"/>
      <c r="O202" s="956"/>
      <c r="P202" s="956"/>
      <c r="Q202" s="956"/>
      <c r="R202" s="956"/>
      <c r="S202" s="956"/>
      <c r="T202" s="958"/>
      <c r="U202" s="958"/>
      <c r="AQ202" s="978"/>
      <c r="AR202" s="978"/>
      <c r="AS202" s="978"/>
      <c r="AT202" s="978"/>
      <c r="AU202" s="978"/>
      <c r="AV202" s="978"/>
    </row>
    <row r="203" spans="1:48" ht="18" customHeight="1">
      <c r="A203" s="956"/>
      <c r="B203" s="957" t="s">
        <v>267</v>
      </c>
      <c r="C203" s="957"/>
      <c r="D203" s="1154"/>
      <c r="E203" s="1154"/>
      <c r="F203" s="1155"/>
      <c r="G203" s="1155"/>
      <c r="H203" s="957"/>
      <c r="I203" s="1156" t="s">
        <v>407</v>
      </c>
      <c r="J203" s="1157"/>
      <c r="K203" s="1157"/>
      <c r="L203" s="956"/>
      <c r="M203" s="956"/>
      <c r="N203" s="956"/>
      <c r="O203" s="956"/>
      <c r="P203" s="956"/>
      <c r="Q203" s="956"/>
      <c r="R203" s="956"/>
      <c r="S203" s="956"/>
      <c r="T203" s="958"/>
      <c r="U203" s="958"/>
      <c r="AQ203" s="978"/>
      <c r="AR203" s="978"/>
      <c r="AS203" s="978"/>
      <c r="AT203" s="978"/>
      <c r="AU203" s="978"/>
      <c r="AV203" s="978"/>
    </row>
    <row r="205" spans="1:48" ht="18" customHeight="1">
      <c r="A205" s="956"/>
      <c r="B205" s="957" t="s">
        <v>397</v>
      </c>
      <c r="C205" s="957"/>
      <c r="D205" s="1154"/>
      <c r="E205" s="1154"/>
      <c r="F205" s="1155"/>
      <c r="G205" s="1155"/>
      <c r="H205" s="957"/>
      <c r="I205" s="1156" t="s">
        <v>408</v>
      </c>
      <c r="J205" s="1157"/>
      <c r="K205" s="1157"/>
      <c r="L205" s="956"/>
      <c r="M205" s="956"/>
      <c r="N205" s="956"/>
      <c r="O205" s="956"/>
      <c r="P205" s="956"/>
      <c r="Q205" s="956"/>
      <c r="R205" s="956"/>
      <c r="S205" s="956"/>
      <c r="T205" s="958"/>
      <c r="U205" s="958"/>
      <c r="AQ205" s="978"/>
      <c r="AR205" s="978"/>
      <c r="AS205" s="978"/>
      <c r="AT205" s="978"/>
      <c r="AU205" s="978"/>
      <c r="AV205" s="978"/>
    </row>
  </sheetData>
  <sheetProtection/>
  <mergeCells count="411">
    <mergeCell ref="T4:U4"/>
    <mergeCell ref="N2:U3"/>
    <mergeCell ref="H3:H7"/>
    <mergeCell ref="I3:L3"/>
    <mergeCell ref="M3:M7"/>
    <mergeCell ref="I4:I7"/>
    <mergeCell ref="J4:L4"/>
    <mergeCell ref="N4:P4"/>
    <mergeCell ref="O7:P7"/>
    <mergeCell ref="O8:P8"/>
    <mergeCell ref="R8:S8"/>
    <mergeCell ref="J5:J7"/>
    <mergeCell ref="K5:K7"/>
    <mergeCell ref="Q4:S4"/>
    <mergeCell ref="A1:U1"/>
    <mergeCell ref="A2:A7"/>
    <mergeCell ref="B2:B7"/>
    <mergeCell ref="C2:F3"/>
    <mergeCell ref="G2:G7"/>
    <mergeCell ref="H2:M2"/>
    <mergeCell ref="E5:E7"/>
    <mergeCell ref="F5:F7"/>
    <mergeCell ref="N6:U6"/>
    <mergeCell ref="R7:S7"/>
    <mergeCell ref="A9:U9"/>
    <mergeCell ref="A10:U10"/>
    <mergeCell ref="O11:P11"/>
    <mergeCell ref="R11:S11"/>
    <mergeCell ref="C4:C7"/>
    <mergeCell ref="D4:D7"/>
    <mergeCell ref="E4:F4"/>
    <mergeCell ref="L5:L7"/>
    <mergeCell ref="O5:P5"/>
    <mergeCell ref="R5:S5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P22"/>
    <mergeCell ref="R22:S22"/>
    <mergeCell ref="O23:P23"/>
    <mergeCell ref="R23:S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O56:P56"/>
    <mergeCell ref="R56:S56"/>
    <mergeCell ref="O57:P57"/>
    <mergeCell ref="R57:S57"/>
    <mergeCell ref="A58:B58"/>
    <mergeCell ref="O58:P58"/>
    <mergeCell ref="R58:S58"/>
    <mergeCell ref="A59:B59"/>
    <mergeCell ref="O59:P59"/>
    <mergeCell ref="R59:S59"/>
    <mergeCell ref="A60:B60"/>
    <mergeCell ref="O60:P60"/>
    <mergeCell ref="R60:S60"/>
    <mergeCell ref="A61:U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O98:P98"/>
    <mergeCell ref="R98:S98"/>
    <mergeCell ref="O101:P101"/>
    <mergeCell ref="R101:S101"/>
    <mergeCell ref="O104:P104"/>
    <mergeCell ref="R104:S104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A110:B110"/>
    <mergeCell ref="O110:P110"/>
    <mergeCell ref="R110:S110"/>
    <mergeCell ref="A111:U111"/>
    <mergeCell ref="O112:P112"/>
    <mergeCell ref="R112:S112"/>
    <mergeCell ref="O113:P113"/>
    <mergeCell ref="R113:S113"/>
    <mergeCell ref="I115:M115"/>
    <mergeCell ref="O115:P115"/>
    <mergeCell ref="R115:S115"/>
    <mergeCell ref="A116:B116"/>
    <mergeCell ref="O116:P116"/>
    <mergeCell ref="R116:S116"/>
    <mergeCell ref="A120:U120"/>
    <mergeCell ref="I121:M121"/>
    <mergeCell ref="O121:P121"/>
    <mergeCell ref="R121:S121"/>
    <mergeCell ref="A122:B122"/>
    <mergeCell ref="O122:P122"/>
    <mergeCell ref="R122:S122"/>
    <mergeCell ref="A123:B123"/>
    <mergeCell ref="O123:P123"/>
    <mergeCell ref="R123:S123"/>
    <mergeCell ref="A124:B124"/>
    <mergeCell ref="O124:P124"/>
    <mergeCell ref="R124:S124"/>
    <mergeCell ref="A125:B125"/>
    <mergeCell ref="O125:P125"/>
    <mergeCell ref="R125:S125"/>
    <mergeCell ref="A126:U126"/>
    <mergeCell ref="A127:U127"/>
    <mergeCell ref="X127:AG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A132:B132"/>
    <mergeCell ref="O132:P132"/>
    <mergeCell ref="R132:S132"/>
    <mergeCell ref="A133:U133"/>
    <mergeCell ref="A134:B134"/>
    <mergeCell ref="O134:P134"/>
    <mergeCell ref="A135:B135"/>
    <mergeCell ref="O135:P135"/>
    <mergeCell ref="R135:S135"/>
    <mergeCell ref="A136:B136"/>
    <mergeCell ref="O136:P136"/>
    <mergeCell ref="R136:S136"/>
    <mergeCell ref="O137:P137"/>
    <mergeCell ref="R137:S137"/>
    <mergeCell ref="O138:P138"/>
    <mergeCell ref="O139:P139"/>
    <mergeCell ref="R139:S139"/>
    <mergeCell ref="O140:P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A149:U149"/>
    <mergeCell ref="A150:B150"/>
    <mergeCell ref="O150:P150"/>
    <mergeCell ref="R150:S150"/>
    <mergeCell ref="A151:B151"/>
    <mergeCell ref="O151:P151"/>
    <mergeCell ref="R151:S151"/>
    <mergeCell ref="A152:B152"/>
    <mergeCell ref="O152:P152"/>
    <mergeCell ref="R152:S152"/>
    <mergeCell ref="A153:B153"/>
    <mergeCell ref="O153:P153"/>
    <mergeCell ref="R153:S153"/>
    <mergeCell ref="A154:B154"/>
    <mergeCell ref="O154:P154"/>
    <mergeCell ref="R154:S154"/>
    <mergeCell ref="A155:B155"/>
    <mergeCell ref="O155:P155"/>
    <mergeCell ref="R155:S155"/>
    <mergeCell ref="O157:P157"/>
    <mergeCell ref="O158:P158"/>
    <mergeCell ref="R158:S158"/>
    <mergeCell ref="O159:P159"/>
    <mergeCell ref="R159:S159"/>
    <mergeCell ref="O160:P160"/>
    <mergeCell ref="R160:S160"/>
    <mergeCell ref="O161:P161"/>
    <mergeCell ref="R161:S161"/>
    <mergeCell ref="O162:P162"/>
    <mergeCell ref="R162:S162"/>
    <mergeCell ref="O163:P163"/>
    <mergeCell ref="O164:P164"/>
    <mergeCell ref="R164:S164"/>
    <mergeCell ref="O165:P165"/>
    <mergeCell ref="R165:S165"/>
    <mergeCell ref="O166:P166"/>
    <mergeCell ref="O167:P167"/>
    <mergeCell ref="O168:P168"/>
    <mergeCell ref="R168:S168"/>
    <mergeCell ref="O169:P169"/>
    <mergeCell ref="R169:S169"/>
    <mergeCell ref="R166:S166"/>
    <mergeCell ref="R167:S167"/>
    <mergeCell ref="O170:P170"/>
    <mergeCell ref="R170:S170"/>
    <mergeCell ref="O171:P171"/>
    <mergeCell ref="R171:S171"/>
    <mergeCell ref="O173:P173"/>
    <mergeCell ref="R173:S173"/>
    <mergeCell ref="O174:P174"/>
    <mergeCell ref="R174:S174"/>
    <mergeCell ref="O175:P175"/>
    <mergeCell ref="R175:S175"/>
    <mergeCell ref="O177:P177"/>
    <mergeCell ref="R177:S177"/>
    <mergeCell ref="O178:P178"/>
    <mergeCell ref="R178:S178"/>
    <mergeCell ref="O179:P179"/>
    <mergeCell ref="R179:S179"/>
    <mergeCell ref="A181:B181"/>
    <mergeCell ref="O181:P181"/>
    <mergeCell ref="R181:S181"/>
    <mergeCell ref="A182:U182"/>
    <mergeCell ref="A183:B183"/>
    <mergeCell ref="O183:P183"/>
    <mergeCell ref="R183:S183"/>
    <mergeCell ref="A184:B184"/>
    <mergeCell ref="O184:P184"/>
    <mergeCell ref="R184:S184"/>
    <mergeCell ref="A185:B185"/>
    <mergeCell ref="O185:P185"/>
    <mergeCell ref="R185:S185"/>
    <mergeCell ref="B186:M186"/>
    <mergeCell ref="O186:P186"/>
    <mergeCell ref="R186:S186"/>
    <mergeCell ref="B187:M187"/>
    <mergeCell ref="O187:P187"/>
    <mergeCell ref="R187:S187"/>
    <mergeCell ref="B188:M188"/>
    <mergeCell ref="O188:P188"/>
    <mergeCell ref="R188:S188"/>
    <mergeCell ref="B189:M189"/>
    <mergeCell ref="O189:P189"/>
    <mergeCell ref="R189:S189"/>
    <mergeCell ref="B190:M190"/>
    <mergeCell ref="N190:P190"/>
    <mergeCell ref="Q190:S190"/>
    <mergeCell ref="T190:U190"/>
    <mergeCell ref="N191:P191"/>
    <mergeCell ref="Q191:S191"/>
    <mergeCell ref="T191:U191"/>
    <mergeCell ref="N192:P192"/>
    <mergeCell ref="Q192:S192"/>
    <mergeCell ref="T192:U192"/>
    <mergeCell ref="N193:U193"/>
    <mergeCell ref="N194:U194"/>
    <mergeCell ref="A195:U195"/>
    <mergeCell ref="O196:P196"/>
    <mergeCell ref="R196:S196"/>
    <mergeCell ref="U196:V196"/>
    <mergeCell ref="O197:P197"/>
    <mergeCell ref="R197:S197"/>
    <mergeCell ref="U197:V197"/>
    <mergeCell ref="O198:P198"/>
    <mergeCell ref="R198:S198"/>
    <mergeCell ref="U198:V198"/>
    <mergeCell ref="O199:P199"/>
    <mergeCell ref="R199:S199"/>
    <mergeCell ref="U199:V199"/>
    <mergeCell ref="AQ199:AR199"/>
    <mergeCell ref="AS199:AT199"/>
    <mergeCell ref="AU199:AV199"/>
    <mergeCell ref="D201:G201"/>
    <mergeCell ref="I201:K201"/>
    <mergeCell ref="D203:G203"/>
    <mergeCell ref="I203:K203"/>
    <mergeCell ref="D205:G205"/>
    <mergeCell ref="I205:K205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72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1334" t="s">
        <v>214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5"/>
      <c r="O1" s="1335"/>
      <c r="P1" s="1335"/>
      <c r="Q1" s="1335"/>
      <c r="R1" s="1335"/>
      <c r="S1" s="1335"/>
      <c r="T1" s="1335"/>
      <c r="U1" s="1335"/>
      <c r="V1" s="1335"/>
    </row>
    <row r="2" spans="1:22" s="13" customFormat="1" ht="15" customHeight="1">
      <c r="A2" s="1295" t="s">
        <v>108</v>
      </c>
      <c r="B2" s="1336" t="s">
        <v>21</v>
      </c>
      <c r="C2" s="1297" t="s">
        <v>236</v>
      </c>
      <c r="D2" s="1298"/>
      <c r="E2" s="1298"/>
      <c r="F2" s="1299"/>
      <c r="G2" s="1337" t="s">
        <v>36</v>
      </c>
      <c r="H2" s="1345" t="s">
        <v>109</v>
      </c>
      <c r="I2" s="1345"/>
      <c r="J2" s="1345"/>
      <c r="K2" s="1345"/>
      <c r="L2" s="1345"/>
      <c r="M2" s="1346"/>
      <c r="N2" s="1341" t="s">
        <v>119</v>
      </c>
      <c r="O2" s="1342"/>
      <c r="P2" s="1342"/>
      <c r="Q2" s="1342"/>
      <c r="R2" s="1342"/>
      <c r="S2" s="1342"/>
      <c r="T2" s="1342"/>
      <c r="U2" s="1342"/>
      <c r="V2" s="1511"/>
    </row>
    <row r="3" spans="1:22" s="13" customFormat="1" ht="15.75" customHeight="1">
      <c r="A3" s="1296"/>
      <c r="B3" s="1317"/>
      <c r="C3" s="1300"/>
      <c r="D3" s="1301"/>
      <c r="E3" s="1301"/>
      <c r="F3" s="1302"/>
      <c r="G3" s="1338"/>
      <c r="H3" s="1316" t="s">
        <v>18</v>
      </c>
      <c r="I3" s="1317" t="s">
        <v>110</v>
      </c>
      <c r="J3" s="1318"/>
      <c r="K3" s="1318"/>
      <c r="L3" s="1318"/>
      <c r="M3" s="1303" t="s">
        <v>19</v>
      </c>
      <c r="N3" s="1343"/>
      <c r="O3" s="1344"/>
      <c r="P3" s="1344"/>
      <c r="Q3" s="1344"/>
      <c r="R3" s="1344"/>
      <c r="S3" s="1344"/>
      <c r="T3" s="1344"/>
      <c r="U3" s="1344"/>
      <c r="V3" s="1512"/>
    </row>
    <row r="4" spans="1:22" s="13" customFormat="1" ht="15.75" customHeight="1">
      <c r="A4" s="1296"/>
      <c r="B4" s="1317"/>
      <c r="C4" s="1292" t="s">
        <v>111</v>
      </c>
      <c r="D4" s="1292" t="s">
        <v>112</v>
      </c>
      <c r="E4" s="1306" t="s">
        <v>113</v>
      </c>
      <c r="F4" s="1307"/>
      <c r="G4" s="1338"/>
      <c r="H4" s="1316"/>
      <c r="I4" s="1314" t="s">
        <v>17</v>
      </c>
      <c r="J4" s="1347" t="s">
        <v>114</v>
      </c>
      <c r="K4" s="1347"/>
      <c r="L4" s="1347"/>
      <c r="M4" s="1304"/>
      <c r="N4" s="1289" t="s">
        <v>231</v>
      </c>
      <c r="O4" s="1278"/>
      <c r="P4" s="1278"/>
      <c r="Q4" s="1278" t="s">
        <v>232</v>
      </c>
      <c r="R4" s="1278"/>
      <c r="S4" s="1278"/>
      <c r="T4" s="1278" t="s">
        <v>20</v>
      </c>
      <c r="U4" s="1278"/>
      <c r="V4" s="1513"/>
    </row>
    <row r="5" spans="1:22" s="13" customFormat="1" ht="15.75">
      <c r="A5" s="1296"/>
      <c r="B5" s="1317"/>
      <c r="C5" s="1316"/>
      <c r="D5" s="1316"/>
      <c r="E5" s="1348" t="s">
        <v>115</v>
      </c>
      <c r="F5" s="1350" t="s">
        <v>116</v>
      </c>
      <c r="G5" s="1339"/>
      <c r="H5" s="1316"/>
      <c r="I5" s="1315"/>
      <c r="J5" s="1292" t="s">
        <v>117</v>
      </c>
      <c r="K5" s="1292" t="s">
        <v>46</v>
      </c>
      <c r="L5" s="1292" t="s">
        <v>118</v>
      </c>
      <c r="M5" s="1305"/>
      <c r="N5" s="227">
        <v>1</v>
      </c>
      <c r="O5" s="1290">
        <v>2</v>
      </c>
      <c r="P5" s="1291"/>
      <c r="Q5" s="14">
        <v>3</v>
      </c>
      <c r="R5" s="1279">
        <v>4</v>
      </c>
      <c r="S5" s="1280"/>
      <c r="T5" s="14">
        <v>5</v>
      </c>
      <c r="U5" s="14" t="s">
        <v>233</v>
      </c>
      <c r="V5" s="228" t="s">
        <v>234</v>
      </c>
    </row>
    <row r="6" spans="1:22" s="13" customFormat="1" ht="15.75">
      <c r="A6" s="1296"/>
      <c r="B6" s="1317"/>
      <c r="C6" s="1316"/>
      <c r="D6" s="1316"/>
      <c r="E6" s="1349"/>
      <c r="F6" s="1350"/>
      <c r="G6" s="1339"/>
      <c r="H6" s="1316"/>
      <c r="I6" s="1315"/>
      <c r="J6" s="1292"/>
      <c r="K6" s="1292"/>
      <c r="L6" s="1292"/>
      <c r="M6" s="1305"/>
      <c r="N6" s="1289" t="s">
        <v>235</v>
      </c>
      <c r="O6" s="1278"/>
      <c r="P6" s="1278"/>
      <c r="Q6" s="1278"/>
      <c r="R6" s="1278"/>
      <c r="S6" s="1278"/>
      <c r="T6" s="1278"/>
      <c r="U6" s="1278"/>
      <c r="V6" s="1513"/>
    </row>
    <row r="7" spans="1:22" s="13" customFormat="1" ht="42" customHeight="1">
      <c r="A7" s="1296"/>
      <c r="B7" s="1318"/>
      <c r="C7" s="1316"/>
      <c r="D7" s="1316"/>
      <c r="E7" s="1349"/>
      <c r="F7" s="1351"/>
      <c r="G7" s="1340"/>
      <c r="H7" s="1316"/>
      <c r="I7" s="1315"/>
      <c r="J7" s="1292"/>
      <c r="K7" s="1292"/>
      <c r="L7" s="1292"/>
      <c r="M7" s="1303"/>
      <c r="N7" s="229"/>
      <c r="O7" s="1281"/>
      <c r="P7" s="1282"/>
      <c r="Q7" s="17"/>
      <c r="R7" s="1285"/>
      <c r="S7" s="1286"/>
      <c r="T7" s="17"/>
      <c r="U7" s="17"/>
      <c r="V7" s="230"/>
    </row>
    <row r="8" spans="1:22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283">
        <v>15</v>
      </c>
      <c r="P8" s="1284"/>
      <c r="Q8" s="232" t="s">
        <v>227</v>
      </c>
      <c r="R8" s="1287" t="s">
        <v>61</v>
      </c>
      <c r="S8" s="1288"/>
      <c r="T8" s="232" t="s">
        <v>93</v>
      </c>
      <c r="U8" s="232" t="s">
        <v>228</v>
      </c>
      <c r="V8" s="226">
        <v>20</v>
      </c>
    </row>
    <row r="9" spans="1:35" s="24" customFormat="1" ht="19.5" customHeight="1" thickBot="1">
      <c r="A9" s="1293" t="s">
        <v>74</v>
      </c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507"/>
      <c r="W9" s="18"/>
      <c r="X9" s="18"/>
      <c r="Y9" s="18"/>
      <c r="Z9" s="18"/>
      <c r="AI9" s="25"/>
    </row>
    <row r="10" spans="1:35" s="24" customFormat="1" ht="19.5" customHeight="1" thickBot="1">
      <c r="A10" s="1508" t="s">
        <v>75</v>
      </c>
      <c r="B10" s="1509"/>
      <c r="C10" s="1509"/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10"/>
      <c r="W10" s="19"/>
      <c r="X10" s="19"/>
      <c r="Y10" s="19"/>
      <c r="Z10" s="19"/>
      <c r="AI10" s="25"/>
    </row>
    <row r="11" spans="1:22" s="31" customFormat="1" ht="18.75">
      <c r="A11" s="234" t="s">
        <v>120</v>
      </c>
      <c r="B11" s="436" t="s">
        <v>230</v>
      </c>
      <c r="C11" s="235"/>
      <c r="D11" s="235"/>
      <c r="E11" s="235"/>
      <c r="F11" s="236"/>
      <c r="G11" s="372">
        <f>G12+G13</f>
        <v>6.5</v>
      </c>
      <c r="H11" s="337">
        <f aca="true" t="shared" si="0" ref="H11:H18">G11*30</f>
        <v>195</v>
      </c>
      <c r="I11" s="238"/>
      <c r="J11" s="239"/>
      <c r="K11" s="239"/>
      <c r="L11" s="239"/>
      <c r="M11" s="240"/>
      <c r="N11" s="247"/>
      <c r="O11" s="1158"/>
      <c r="P11" s="1159"/>
      <c r="Q11" s="239"/>
      <c r="R11" s="1160"/>
      <c r="S11" s="1161"/>
      <c r="T11" s="239"/>
      <c r="U11" s="239"/>
      <c r="V11" s="249"/>
    </row>
    <row r="12" spans="1:22" s="31" customFormat="1" ht="18.75">
      <c r="A12" s="330"/>
      <c r="B12" s="190" t="s">
        <v>42</v>
      </c>
      <c r="C12" s="194"/>
      <c r="D12" s="194"/>
      <c r="E12" s="194"/>
      <c r="F12" s="331"/>
      <c r="G12" s="373">
        <v>5</v>
      </c>
      <c r="H12" s="5">
        <f t="shared" si="0"/>
        <v>150</v>
      </c>
      <c r="I12" s="332"/>
      <c r="J12" s="333"/>
      <c r="K12" s="333"/>
      <c r="L12" s="333"/>
      <c r="M12" s="334"/>
      <c r="N12" s="335"/>
      <c r="O12" s="1162"/>
      <c r="P12" s="1163"/>
      <c r="Q12" s="333"/>
      <c r="R12" s="1164"/>
      <c r="S12" s="1165"/>
      <c r="T12" s="333"/>
      <c r="U12" s="333"/>
      <c r="V12" s="336"/>
    </row>
    <row r="13" spans="1:22" s="31" customFormat="1" ht="18.75">
      <c r="A13" s="330"/>
      <c r="B13" s="190" t="s">
        <v>43</v>
      </c>
      <c r="C13" s="194"/>
      <c r="D13" s="194">
        <v>6</v>
      </c>
      <c r="E13" s="194"/>
      <c r="F13" s="331"/>
      <c r="G13" s="373">
        <v>1.5</v>
      </c>
      <c r="H13" s="5">
        <f t="shared" si="0"/>
        <v>45</v>
      </c>
      <c r="I13" s="332">
        <v>4</v>
      </c>
      <c r="J13" s="333"/>
      <c r="K13" s="333"/>
      <c r="L13" s="474">
        <v>4</v>
      </c>
      <c r="M13" s="334" t="s">
        <v>207</v>
      </c>
      <c r="N13" s="335"/>
      <c r="O13" s="1162"/>
      <c r="P13" s="1163"/>
      <c r="Q13" s="333"/>
      <c r="R13" s="1164"/>
      <c r="S13" s="1165"/>
      <c r="T13" s="333"/>
      <c r="U13" s="474">
        <v>4</v>
      </c>
      <c r="V13" s="336"/>
    </row>
    <row r="14" spans="1:22" s="31" customFormat="1" ht="18.75">
      <c r="A14" s="241" t="s">
        <v>121</v>
      </c>
      <c r="B14" s="190" t="s">
        <v>98</v>
      </c>
      <c r="C14" s="191"/>
      <c r="D14" s="191"/>
      <c r="E14" s="191"/>
      <c r="F14" s="29"/>
      <c r="G14" s="496">
        <v>4.5</v>
      </c>
      <c r="H14" s="5">
        <f t="shared" si="0"/>
        <v>135</v>
      </c>
      <c r="I14" s="26"/>
      <c r="J14" s="28"/>
      <c r="K14" s="28"/>
      <c r="L14" s="28"/>
      <c r="M14" s="242"/>
      <c r="N14" s="250"/>
      <c r="O14" s="1162"/>
      <c r="P14" s="1163"/>
      <c r="Q14" s="28"/>
      <c r="R14" s="1164"/>
      <c r="S14" s="1165"/>
      <c r="T14" s="28"/>
      <c r="U14" s="28"/>
      <c r="V14" s="251"/>
    </row>
    <row r="15" spans="1:22" s="31" customFormat="1" ht="18.75">
      <c r="A15" s="241" t="s">
        <v>122</v>
      </c>
      <c r="B15" s="190" t="s">
        <v>99</v>
      </c>
      <c r="C15" s="192"/>
      <c r="D15" s="192"/>
      <c r="E15" s="192"/>
      <c r="F15" s="29"/>
      <c r="G15" s="496">
        <v>3</v>
      </c>
      <c r="H15" s="5">
        <f t="shared" si="0"/>
        <v>90</v>
      </c>
      <c r="I15" s="30"/>
      <c r="J15" s="28"/>
      <c r="K15" s="28"/>
      <c r="L15" s="28"/>
      <c r="M15" s="243"/>
      <c r="N15" s="250"/>
      <c r="O15" s="1162"/>
      <c r="P15" s="1163"/>
      <c r="Q15" s="28"/>
      <c r="R15" s="1164"/>
      <c r="S15" s="1165"/>
      <c r="T15" s="28"/>
      <c r="U15" s="28"/>
      <c r="V15" s="251"/>
    </row>
    <row r="16" spans="1:22" s="31" customFormat="1" ht="31.5">
      <c r="A16" s="241" t="s">
        <v>123</v>
      </c>
      <c r="B16" s="196" t="s">
        <v>100</v>
      </c>
      <c r="C16" s="194"/>
      <c r="D16" s="197"/>
      <c r="E16" s="197"/>
      <c r="F16" s="198"/>
      <c r="G16" s="515">
        <v>4</v>
      </c>
      <c r="H16" s="5">
        <f t="shared" si="0"/>
        <v>120</v>
      </c>
      <c r="I16" s="28"/>
      <c r="J16" s="26"/>
      <c r="K16" s="26"/>
      <c r="L16" s="26"/>
      <c r="M16" s="242"/>
      <c r="N16" s="250"/>
      <c r="O16" s="1162"/>
      <c r="P16" s="1163"/>
      <c r="Q16" s="28"/>
      <c r="R16" s="1164"/>
      <c r="S16" s="1165"/>
      <c r="T16" s="28"/>
      <c r="U16" s="28"/>
      <c r="V16" s="251"/>
    </row>
    <row r="17" spans="1:22" s="31" customFormat="1" ht="18.75">
      <c r="A17" s="241" t="s">
        <v>124</v>
      </c>
      <c r="B17" s="38" t="s">
        <v>97</v>
      </c>
      <c r="C17" s="194"/>
      <c r="D17" s="193"/>
      <c r="E17" s="193"/>
      <c r="F17" s="33"/>
      <c r="G17" s="496">
        <v>4.5</v>
      </c>
      <c r="H17" s="5">
        <f t="shared" si="0"/>
        <v>135</v>
      </c>
      <c r="I17" s="28"/>
      <c r="J17" s="26"/>
      <c r="K17" s="26"/>
      <c r="L17" s="26"/>
      <c r="M17" s="242"/>
      <c r="N17" s="250"/>
      <c r="O17" s="1162"/>
      <c r="P17" s="1163"/>
      <c r="Q17" s="28"/>
      <c r="R17" s="1164"/>
      <c r="S17" s="1165"/>
      <c r="T17" s="28"/>
      <c r="U17" s="28"/>
      <c r="V17" s="251"/>
    </row>
    <row r="18" spans="1:22" s="31" customFormat="1" ht="18.75">
      <c r="A18" s="222"/>
      <c r="B18" s="195" t="s">
        <v>42</v>
      </c>
      <c r="C18" s="194"/>
      <c r="D18" s="193"/>
      <c r="E18" s="193"/>
      <c r="F18" s="33"/>
      <c r="G18" s="496">
        <v>3</v>
      </c>
      <c r="H18" s="5">
        <f t="shared" si="0"/>
        <v>90</v>
      </c>
      <c r="I18" s="28"/>
      <c r="J18" s="26"/>
      <c r="K18" s="26"/>
      <c r="L18" s="26"/>
      <c r="M18" s="242"/>
      <c r="N18" s="250"/>
      <c r="O18" s="1162"/>
      <c r="P18" s="1163"/>
      <c r="Q18" s="28"/>
      <c r="R18" s="1164"/>
      <c r="S18" s="1165"/>
      <c r="T18" s="28"/>
      <c r="U18" s="28"/>
      <c r="V18" s="251"/>
    </row>
    <row r="19" spans="1:22" s="31" customFormat="1" ht="23.25" customHeight="1">
      <c r="A19" s="241" t="s">
        <v>125</v>
      </c>
      <c r="B19" s="233" t="s">
        <v>43</v>
      </c>
      <c r="C19" s="186">
        <v>1</v>
      </c>
      <c r="D19" s="39"/>
      <c r="E19" s="39"/>
      <c r="F19" s="187"/>
      <c r="G19" s="496">
        <v>1.5</v>
      </c>
      <c r="H19" s="184">
        <f>G19*30</f>
        <v>45</v>
      </c>
      <c r="I19" s="188" t="s">
        <v>48</v>
      </c>
      <c r="J19" s="34" t="s">
        <v>48</v>
      </c>
      <c r="K19" s="189"/>
      <c r="L19" s="189"/>
      <c r="M19" s="244">
        <v>41</v>
      </c>
      <c r="N19" s="475">
        <v>4</v>
      </c>
      <c r="O19" s="1162"/>
      <c r="P19" s="1163"/>
      <c r="Q19" s="34"/>
      <c r="R19" s="1164"/>
      <c r="S19" s="1165"/>
      <c r="T19" s="28"/>
      <c r="U19" s="28"/>
      <c r="V19" s="251"/>
    </row>
    <row r="20" spans="1:22" s="31" customFormat="1" ht="23.25" customHeight="1" thickBot="1">
      <c r="A20" s="516" t="s">
        <v>240</v>
      </c>
      <c r="B20" s="529" t="s">
        <v>107</v>
      </c>
      <c r="C20" s="517" t="s">
        <v>241</v>
      </c>
      <c r="D20" s="518"/>
      <c r="E20" s="518"/>
      <c r="F20" s="519"/>
      <c r="G20" s="520">
        <v>3.5</v>
      </c>
      <c r="H20" s="521">
        <f>G20*30</f>
        <v>105</v>
      </c>
      <c r="I20" s="522"/>
      <c r="J20" s="523"/>
      <c r="K20" s="524"/>
      <c r="L20" s="524"/>
      <c r="M20" s="525"/>
      <c r="N20" s="526"/>
      <c r="O20" s="1505"/>
      <c r="P20" s="1506"/>
      <c r="Q20" s="523"/>
      <c r="R20" s="1485"/>
      <c r="S20" s="1486"/>
      <c r="T20" s="527"/>
      <c r="U20" s="527"/>
      <c r="V20" s="528"/>
    </row>
    <row r="21" spans="1:22" s="31" customFormat="1" ht="19.5" customHeight="1" thickBot="1">
      <c r="A21" s="1327" t="s">
        <v>72</v>
      </c>
      <c r="B21" s="1427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45">
        <v>81</v>
      </c>
      <c r="N21" s="253">
        <v>4</v>
      </c>
      <c r="O21" s="1354"/>
      <c r="P21" s="1355"/>
      <c r="Q21" s="51"/>
      <c r="R21" s="1266"/>
      <c r="S21" s="1267"/>
      <c r="T21" s="45"/>
      <c r="U21" s="45">
        <v>4</v>
      </c>
      <c r="V21" s="52"/>
    </row>
    <row r="22" spans="1:22" s="31" customFormat="1" ht="19.5" customHeight="1">
      <c r="A22" s="1327" t="s">
        <v>73</v>
      </c>
      <c r="B22" s="1427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1"/>
      <c r="J22" s="51"/>
      <c r="K22" s="51"/>
      <c r="L22" s="51"/>
      <c r="M22" s="530"/>
      <c r="N22" s="253"/>
      <c r="O22" s="1498"/>
      <c r="P22" s="1499"/>
      <c r="Q22" s="51"/>
      <c r="R22" s="1500"/>
      <c r="S22" s="1501"/>
      <c r="T22" s="45"/>
      <c r="U22" s="45"/>
      <c r="V22" s="52"/>
    </row>
    <row r="23" spans="1:22" s="31" customFormat="1" ht="19.5" customHeight="1">
      <c r="A23" s="1502" t="s">
        <v>26</v>
      </c>
      <c r="B23" s="1502"/>
      <c r="C23" s="127"/>
      <c r="D23" s="40"/>
      <c r="E23" s="40"/>
      <c r="F23" s="82"/>
      <c r="G23" s="531">
        <f>G11+G14+G15+G16+G17+G20</f>
        <v>26</v>
      </c>
      <c r="H23" s="531">
        <f>H11+H14+H15+H16+H17+H20</f>
        <v>780</v>
      </c>
      <c r="I23" s="533"/>
      <c r="J23" s="532"/>
      <c r="K23" s="532"/>
      <c r="L23" s="532"/>
      <c r="M23" s="532"/>
      <c r="N23" s="534"/>
      <c r="O23" s="1268"/>
      <c r="P23" s="1269"/>
      <c r="Q23" s="532"/>
      <c r="R23" s="1503"/>
      <c r="S23" s="1504"/>
      <c r="T23" s="127"/>
      <c r="U23" s="127"/>
      <c r="V23" s="535"/>
    </row>
    <row r="24" spans="1:25" s="24" customFormat="1" ht="20.25" thickBot="1">
      <c r="A24" s="1495" t="s">
        <v>77</v>
      </c>
      <c r="B24" s="1496"/>
      <c r="C24" s="1496"/>
      <c r="D24" s="1496"/>
      <c r="E24" s="1496"/>
      <c r="F24" s="1496"/>
      <c r="G24" s="1496"/>
      <c r="H24" s="1496"/>
      <c r="I24" s="1496"/>
      <c r="J24" s="1496"/>
      <c r="K24" s="1496"/>
      <c r="L24" s="1496"/>
      <c r="M24" s="1496"/>
      <c r="N24" s="1496"/>
      <c r="O24" s="1496"/>
      <c r="P24" s="1496"/>
      <c r="Q24" s="1496"/>
      <c r="R24" s="1496"/>
      <c r="S24" s="1496"/>
      <c r="T24" s="1496"/>
      <c r="U24" s="1496"/>
      <c r="V24" s="1497"/>
      <c r="W24" s="19"/>
      <c r="X24" s="19"/>
      <c r="Y24" s="19"/>
    </row>
    <row r="25" spans="1:22" s="66" customFormat="1" ht="18.75">
      <c r="A25" s="256" t="s">
        <v>126</v>
      </c>
      <c r="B25" s="61" t="s">
        <v>102</v>
      </c>
      <c r="C25" s="62"/>
      <c r="D25" s="63"/>
      <c r="E25" s="63"/>
      <c r="F25" s="64"/>
      <c r="G25" s="497">
        <v>3</v>
      </c>
      <c r="H25" s="5">
        <f>G25*30</f>
        <v>90</v>
      </c>
      <c r="I25" s="28"/>
      <c r="J25" s="28"/>
      <c r="K25" s="28"/>
      <c r="L25" s="28"/>
      <c r="M25" s="242"/>
      <c r="N25" s="250"/>
      <c r="O25" s="1158"/>
      <c r="P25" s="1159"/>
      <c r="Q25" s="28"/>
      <c r="R25" s="1160"/>
      <c r="S25" s="1161"/>
      <c r="T25" s="28"/>
      <c r="U25" s="28"/>
      <c r="V25" s="264"/>
    </row>
    <row r="26" spans="1:22" s="66" customFormat="1" ht="19.5" customHeight="1">
      <c r="A26" s="256" t="s">
        <v>127</v>
      </c>
      <c r="B26" s="70" t="s">
        <v>52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2"/>
      <c r="N26" s="250"/>
      <c r="O26" s="1162"/>
      <c r="P26" s="1163"/>
      <c r="Q26" s="28"/>
      <c r="R26" s="1164"/>
      <c r="S26" s="1165"/>
      <c r="T26" s="28"/>
      <c r="U26" s="28"/>
      <c r="V26" s="264"/>
    </row>
    <row r="27" spans="1:22" s="66" customFormat="1" ht="18.75">
      <c r="A27" s="222"/>
      <c r="B27" s="67" t="s">
        <v>42</v>
      </c>
      <c r="C27" s="71"/>
      <c r="D27" s="68"/>
      <c r="E27" s="68"/>
      <c r="F27" s="69"/>
      <c r="G27" s="498">
        <v>1</v>
      </c>
      <c r="H27" s="5">
        <f>G27*30</f>
        <v>30</v>
      </c>
      <c r="I27" s="28"/>
      <c r="J27" s="28"/>
      <c r="K27" s="28"/>
      <c r="L27" s="28"/>
      <c r="M27" s="242"/>
      <c r="N27" s="250"/>
      <c r="O27" s="1162"/>
      <c r="P27" s="1163"/>
      <c r="Q27" s="28"/>
      <c r="R27" s="1164"/>
      <c r="S27" s="1165"/>
      <c r="T27" s="28"/>
      <c r="U27" s="28"/>
      <c r="V27" s="264"/>
    </row>
    <row r="28" spans="1:22" s="66" customFormat="1" ht="18.75">
      <c r="A28" s="256" t="s">
        <v>128</v>
      </c>
      <c r="B28" s="67" t="s">
        <v>43</v>
      </c>
      <c r="C28" s="71"/>
      <c r="D28" s="71">
        <v>1</v>
      </c>
      <c r="E28" s="68"/>
      <c r="F28" s="69"/>
      <c r="G28" s="498">
        <v>4</v>
      </c>
      <c r="H28" s="5">
        <f>G28*30</f>
        <v>120</v>
      </c>
      <c r="I28" s="30">
        <v>4</v>
      </c>
      <c r="J28" s="28" t="s">
        <v>87</v>
      </c>
      <c r="K28" s="28"/>
      <c r="L28" s="28"/>
      <c r="M28" s="243">
        <f>H28-I28</f>
        <v>116</v>
      </c>
      <c r="N28" s="250" t="s">
        <v>87</v>
      </c>
      <c r="O28" s="1162"/>
      <c r="P28" s="1163"/>
      <c r="Q28" s="28"/>
      <c r="R28" s="1164"/>
      <c r="S28" s="1165"/>
      <c r="T28" s="28"/>
      <c r="U28" s="28"/>
      <c r="V28" s="264"/>
    </row>
    <row r="29" spans="1:22" s="66" customFormat="1" ht="39.75" customHeight="1">
      <c r="A29" s="256" t="s">
        <v>129</v>
      </c>
      <c r="B29" s="73" t="s">
        <v>68</v>
      </c>
      <c r="C29" s="62"/>
      <c r="D29" s="63"/>
      <c r="E29" s="63"/>
      <c r="F29" s="64"/>
      <c r="G29" s="509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2"/>
      <c r="N29" s="250"/>
      <c r="O29" s="1162"/>
      <c r="P29" s="1163"/>
      <c r="Q29" s="28"/>
      <c r="R29" s="1164"/>
      <c r="S29" s="1165"/>
      <c r="T29" s="28"/>
      <c r="U29" s="28"/>
      <c r="V29" s="264"/>
    </row>
    <row r="30" spans="1:22" s="66" customFormat="1" ht="18.75">
      <c r="A30" s="222"/>
      <c r="B30" s="27" t="s">
        <v>42</v>
      </c>
      <c r="C30" s="62"/>
      <c r="D30" s="63"/>
      <c r="E30" s="63"/>
      <c r="F30" s="64"/>
      <c r="G30" s="509">
        <v>4</v>
      </c>
      <c r="H30" s="5">
        <f t="shared" si="1"/>
        <v>120</v>
      </c>
      <c r="I30" s="28"/>
      <c r="J30" s="28"/>
      <c r="K30" s="28"/>
      <c r="L30" s="28"/>
      <c r="M30" s="242"/>
      <c r="N30" s="250"/>
      <c r="O30" s="1162"/>
      <c r="P30" s="1163"/>
      <c r="Q30" s="28"/>
      <c r="R30" s="1164"/>
      <c r="S30" s="1165"/>
      <c r="T30" s="28"/>
      <c r="U30" s="28"/>
      <c r="V30" s="264"/>
    </row>
    <row r="31" spans="1:22" s="66" customFormat="1" ht="18.75">
      <c r="A31" s="256"/>
      <c r="B31" s="27" t="s">
        <v>43</v>
      </c>
      <c r="C31" s="62"/>
      <c r="D31" s="63"/>
      <c r="E31" s="63"/>
      <c r="F31" s="64"/>
      <c r="G31" s="498">
        <v>10</v>
      </c>
      <c r="H31" s="5">
        <f t="shared" si="1"/>
        <v>300</v>
      </c>
      <c r="I31" s="30">
        <f>J31+K31+L31</f>
        <v>14</v>
      </c>
      <c r="J31" s="28" t="s">
        <v>212</v>
      </c>
      <c r="K31" s="28"/>
      <c r="L31" s="28" t="s">
        <v>49</v>
      </c>
      <c r="M31" s="243">
        <f>H31-I31</f>
        <v>286</v>
      </c>
      <c r="N31" s="250"/>
      <c r="O31" s="1162"/>
      <c r="P31" s="1163"/>
      <c r="Q31" s="28"/>
      <c r="R31" s="1164"/>
      <c r="S31" s="1165"/>
      <c r="T31" s="28"/>
      <c r="U31" s="28"/>
      <c r="V31" s="264"/>
    </row>
    <row r="32" spans="1:22" s="66" customFormat="1" ht="20.25" customHeight="1">
      <c r="A32" s="256" t="s">
        <v>130</v>
      </c>
      <c r="B32" s="27" t="s">
        <v>43</v>
      </c>
      <c r="C32" s="62"/>
      <c r="D32" s="63">
        <v>1</v>
      </c>
      <c r="E32" s="63"/>
      <c r="F32" s="64"/>
      <c r="G32" s="498">
        <v>5</v>
      </c>
      <c r="H32" s="5">
        <f>G32*30</f>
        <v>150</v>
      </c>
      <c r="I32" s="30">
        <v>8</v>
      </c>
      <c r="J32" s="28" t="s">
        <v>87</v>
      </c>
      <c r="K32" s="28"/>
      <c r="L32" s="28" t="s">
        <v>87</v>
      </c>
      <c r="M32" s="243">
        <f>H32-I32</f>
        <v>142</v>
      </c>
      <c r="N32" s="241" t="s">
        <v>94</v>
      </c>
      <c r="O32" s="1162"/>
      <c r="P32" s="1163"/>
      <c r="Q32" s="28"/>
      <c r="R32" s="1164"/>
      <c r="S32" s="1165"/>
      <c r="T32" s="28"/>
      <c r="U32" s="28"/>
      <c r="V32" s="264"/>
    </row>
    <row r="33" spans="1:22" s="66" customFormat="1" ht="18.75">
      <c r="A33" s="256" t="s">
        <v>131</v>
      </c>
      <c r="B33" s="27" t="s">
        <v>43</v>
      </c>
      <c r="C33" s="63">
        <v>2</v>
      </c>
      <c r="D33" s="63"/>
      <c r="E33" s="63"/>
      <c r="F33" s="64"/>
      <c r="G33" s="498">
        <v>5</v>
      </c>
      <c r="H33" s="5">
        <f t="shared" si="1"/>
        <v>150</v>
      </c>
      <c r="I33" s="30">
        <v>6</v>
      </c>
      <c r="J33" s="28" t="s">
        <v>89</v>
      </c>
      <c r="K33" s="28"/>
      <c r="L33" s="28" t="s">
        <v>90</v>
      </c>
      <c r="M33" s="243">
        <f>H33-I33</f>
        <v>144</v>
      </c>
      <c r="N33" s="250"/>
      <c r="O33" s="1164" t="s">
        <v>91</v>
      </c>
      <c r="P33" s="1165"/>
      <c r="Q33" s="28"/>
      <c r="R33" s="1164"/>
      <c r="S33" s="1165"/>
      <c r="T33" s="28"/>
      <c r="U33" s="28"/>
      <c r="V33" s="264"/>
    </row>
    <row r="34" spans="1:22" s="66" customFormat="1" ht="18.75">
      <c r="A34" s="256" t="s">
        <v>132</v>
      </c>
      <c r="B34" s="61" t="s">
        <v>196</v>
      </c>
      <c r="C34" s="62"/>
      <c r="D34" s="62"/>
      <c r="E34" s="62"/>
      <c r="F34" s="64"/>
      <c r="G34" s="489">
        <v>15</v>
      </c>
      <c r="H34" s="5">
        <f t="shared" si="1"/>
        <v>450</v>
      </c>
      <c r="I34" s="28"/>
      <c r="J34" s="28"/>
      <c r="K34" s="28"/>
      <c r="L34" s="28"/>
      <c r="M34" s="242"/>
      <c r="N34" s="250"/>
      <c r="O34" s="1162"/>
      <c r="P34" s="1163"/>
      <c r="Q34" s="28"/>
      <c r="R34" s="1164"/>
      <c r="S34" s="1165"/>
      <c r="T34" s="28"/>
      <c r="U34" s="28"/>
      <c r="V34" s="264"/>
    </row>
    <row r="35" spans="1:22" s="66" customFormat="1" ht="18.75">
      <c r="A35" s="222"/>
      <c r="B35" s="27" t="s">
        <v>42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57"/>
      <c r="N35" s="265"/>
      <c r="O35" s="1162"/>
      <c r="P35" s="1163"/>
      <c r="Q35" s="28"/>
      <c r="R35" s="1164"/>
      <c r="S35" s="1165"/>
      <c r="T35" s="28"/>
      <c r="U35" s="28"/>
      <c r="V35" s="264"/>
    </row>
    <row r="36" spans="1:22" s="66" customFormat="1" ht="19.5" customHeight="1">
      <c r="A36" s="222"/>
      <c r="B36" s="27" t="s">
        <v>43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58">
        <f>H36-I36</f>
        <v>212</v>
      </c>
      <c r="N36" s="265"/>
      <c r="O36" s="1162"/>
      <c r="P36" s="1163"/>
      <c r="Q36" s="28"/>
      <c r="R36" s="1164"/>
      <c r="S36" s="1165"/>
      <c r="T36" s="28"/>
      <c r="U36" s="28"/>
      <c r="V36" s="264"/>
    </row>
    <row r="37" spans="1:22" s="66" customFormat="1" ht="19.5" customHeight="1">
      <c r="A37" s="256" t="s">
        <v>133</v>
      </c>
      <c r="B37" s="27" t="s">
        <v>43</v>
      </c>
      <c r="C37" s="490">
        <v>1</v>
      </c>
      <c r="D37" s="181"/>
      <c r="E37" s="181"/>
      <c r="F37" s="182"/>
      <c r="G37" s="183">
        <v>5</v>
      </c>
      <c r="H37" s="5">
        <f t="shared" si="1"/>
        <v>150</v>
      </c>
      <c r="I37" s="177">
        <v>16</v>
      </c>
      <c r="J37" s="476" t="s">
        <v>92</v>
      </c>
      <c r="K37" s="176"/>
      <c r="L37" s="476" t="s">
        <v>208</v>
      </c>
      <c r="M37" s="259">
        <f>H37-I37</f>
        <v>134</v>
      </c>
      <c r="N37" s="252" t="s">
        <v>209</v>
      </c>
      <c r="O37" s="1162"/>
      <c r="P37" s="1163"/>
      <c r="Q37" s="34"/>
      <c r="R37" s="1164"/>
      <c r="S37" s="1165"/>
      <c r="T37" s="28"/>
      <c r="U37" s="28"/>
      <c r="V37" s="264"/>
    </row>
    <row r="38" spans="1:22" s="66" customFormat="1" ht="19.5" customHeight="1">
      <c r="A38" s="256" t="s">
        <v>134</v>
      </c>
      <c r="B38" s="27" t="s">
        <v>43</v>
      </c>
      <c r="C38" s="490">
        <v>2</v>
      </c>
      <c r="D38" s="181"/>
      <c r="E38" s="181"/>
      <c r="F38" s="182"/>
      <c r="G38" s="183">
        <v>3</v>
      </c>
      <c r="H38" s="5">
        <f t="shared" si="1"/>
        <v>90</v>
      </c>
      <c r="I38" s="177">
        <v>12</v>
      </c>
      <c r="J38" s="476" t="s">
        <v>94</v>
      </c>
      <c r="K38" s="176"/>
      <c r="L38" s="476" t="s">
        <v>208</v>
      </c>
      <c r="M38" s="259">
        <f>H38-I38</f>
        <v>78</v>
      </c>
      <c r="N38" s="266"/>
      <c r="O38" s="1493" t="s">
        <v>88</v>
      </c>
      <c r="P38" s="1494"/>
      <c r="Q38" s="34"/>
      <c r="R38" s="1164"/>
      <c r="S38" s="1165"/>
      <c r="T38" s="28"/>
      <c r="U38" s="28"/>
      <c r="V38" s="264"/>
    </row>
    <row r="39" spans="1:22" s="66" customFormat="1" ht="39.75" customHeight="1">
      <c r="A39" s="256" t="s">
        <v>135</v>
      </c>
      <c r="B39" s="61" t="s">
        <v>67</v>
      </c>
      <c r="C39" s="181"/>
      <c r="D39" s="181"/>
      <c r="E39" s="181"/>
      <c r="F39" s="182"/>
      <c r="G39" s="499">
        <f>G40+G41</f>
        <v>3.5</v>
      </c>
      <c r="H39" s="5">
        <f>G39*30</f>
        <v>105</v>
      </c>
      <c r="I39" s="176"/>
      <c r="J39" s="176"/>
      <c r="K39" s="176"/>
      <c r="L39" s="176"/>
      <c r="M39" s="259"/>
      <c r="N39" s="266"/>
      <c r="O39" s="1463"/>
      <c r="P39" s="1464"/>
      <c r="Q39" s="34"/>
      <c r="R39" s="1164"/>
      <c r="S39" s="1165"/>
      <c r="T39" s="28"/>
      <c r="U39" s="28"/>
      <c r="V39" s="264"/>
    </row>
    <row r="40" spans="1:22" s="66" customFormat="1" ht="19.5" customHeight="1">
      <c r="A40" s="222"/>
      <c r="B40" s="27" t="s">
        <v>42</v>
      </c>
      <c r="C40" s="181"/>
      <c r="D40" s="181"/>
      <c r="E40" s="181"/>
      <c r="F40" s="182"/>
      <c r="G40" s="499">
        <v>0.5</v>
      </c>
      <c r="H40" s="5">
        <f aca="true" t="shared" si="2" ref="H40:H52">G40*30</f>
        <v>15</v>
      </c>
      <c r="I40" s="34"/>
      <c r="J40" s="34"/>
      <c r="K40" s="34"/>
      <c r="L40" s="34"/>
      <c r="M40" s="244"/>
      <c r="N40" s="267"/>
      <c r="O40" s="1491"/>
      <c r="P40" s="1492"/>
      <c r="Q40" s="34"/>
      <c r="R40" s="1164"/>
      <c r="S40" s="1165"/>
      <c r="T40" s="28"/>
      <c r="U40" s="28"/>
      <c r="V40" s="264"/>
    </row>
    <row r="41" spans="1:24" s="66" customFormat="1" ht="19.5" customHeight="1">
      <c r="A41" s="222"/>
      <c r="B41" s="27" t="s">
        <v>43</v>
      </c>
      <c r="C41" s="181"/>
      <c r="D41" s="490">
        <v>2</v>
      </c>
      <c r="E41" s="181"/>
      <c r="F41" s="182"/>
      <c r="G41" s="499">
        <v>3</v>
      </c>
      <c r="H41" s="5">
        <f t="shared" si="2"/>
        <v>90</v>
      </c>
      <c r="I41" s="185">
        <v>8</v>
      </c>
      <c r="J41" s="34" t="s">
        <v>94</v>
      </c>
      <c r="K41" s="34"/>
      <c r="L41" s="34"/>
      <c r="M41" s="244">
        <f>H41-I41</f>
        <v>82</v>
      </c>
      <c r="N41" s="267"/>
      <c r="O41" s="1471" t="s">
        <v>94</v>
      </c>
      <c r="P41" s="1472"/>
      <c r="Q41" s="34"/>
      <c r="R41" s="1164"/>
      <c r="S41" s="1165"/>
      <c r="T41" s="28"/>
      <c r="U41" s="28"/>
      <c r="V41" s="264"/>
      <c r="W41" s="66">
        <v>18</v>
      </c>
      <c r="X41" s="66">
        <v>4</v>
      </c>
    </row>
    <row r="42" spans="1:23" s="66" customFormat="1" ht="19.5" customHeight="1">
      <c r="A42" s="256" t="s">
        <v>136</v>
      </c>
      <c r="B42" s="61" t="s">
        <v>44</v>
      </c>
      <c r="C42" s="62"/>
      <c r="D42" s="62"/>
      <c r="E42" s="62"/>
      <c r="F42" s="64"/>
      <c r="G42" s="489">
        <f>G43+G44</f>
        <v>12</v>
      </c>
      <c r="H42" s="5">
        <f>G42*30</f>
        <v>360</v>
      </c>
      <c r="I42" s="77"/>
      <c r="J42" s="77"/>
      <c r="K42" s="77"/>
      <c r="L42" s="77"/>
      <c r="M42" s="242"/>
      <c r="N42" s="250"/>
      <c r="O42" s="1162"/>
      <c r="P42" s="1163"/>
      <c r="Q42" s="36"/>
      <c r="R42" s="1164"/>
      <c r="S42" s="1165"/>
      <c r="T42" s="28"/>
      <c r="U42" s="28"/>
      <c r="V42" s="264"/>
      <c r="W42" s="66">
        <v>8</v>
      </c>
    </row>
    <row r="43" spans="1:24" s="66" customFormat="1" ht="19.5" customHeight="1">
      <c r="A43" s="222"/>
      <c r="B43" s="27" t="s">
        <v>42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57"/>
      <c r="N43" s="265"/>
      <c r="O43" s="1162"/>
      <c r="P43" s="1163"/>
      <c r="Q43" s="36"/>
      <c r="R43" s="1164"/>
      <c r="S43" s="1165"/>
      <c r="T43" s="28"/>
      <c r="U43" s="28"/>
      <c r="V43" s="264"/>
      <c r="W43" s="66">
        <v>8</v>
      </c>
      <c r="X43" s="66">
        <v>4</v>
      </c>
    </row>
    <row r="44" spans="1:24" s="66" customFormat="1" ht="19.5" customHeight="1">
      <c r="A44" s="222"/>
      <c r="B44" s="27" t="s">
        <v>43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0">
        <f>H44-I44</f>
        <v>178</v>
      </c>
      <c r="N44" s="265"/>
      <c r="O44" s="1162"/>
      <c r="P44" s="1163"/>
      <c r="Q44" s="36"/>
      <c r="R44" s="1164"/>
      <c r="S44" s="1165"/>
      <c r="T44" s="28"/>
      <c r="U44" s="28"/>
      <c r="V44" s="264"/>
      <c r="W44" s="66">
        <v>4</v>
      </c>
      <c r="X44" s="66">
        <v>2</v>
      </c>
    </row>
    <row r="45" spans="1:23" s="66" customFormat="1" ht="19.5" customHeight="1">
      <c r="A45" s="256" t="s">
        <v>137</v>
      </c>
      <c r="B45" s="27" t="s">
        <v>43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477" t="s">
        <v>94</v>
      </c>
      <c r="K45" s="477" t="s">
        <v>242</v>
      </c>
      <c r="L45" s="477" t="s">
        <v>210</v>
      </c>
      <c r="M45" s="260">
        <f>H45-I45</f>
        <v>89</v>
      </c>
      <c r="N45" s="478" t="s">
        <v>243</v>
      </c>
      <c r="O45" s="1162"/>
      <c r="P45" s="1163"/>
      <c r="Q45" s="36"/>
      <c r="R45" s="1164"/>
      <c r="S45" s="1165"/>
      <c r="T45" s="28"/>
      <c r="U45" s="28"/>
      <c r="V45" s="264"/>
      <c r="W45" s="66">
        <v>48</v>
      </c>
    </row>
    <row r="46" spans="1:23" s="66" customFormat="1" ht="19.5" customHeight="1">
      <c r="A46" s="256" t="s">
        <v>138</v>
      </c>
      <c r="B46" s="27" t="s">
        <v>43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477" t="s">
        <v>94</v>
      </c>
      <c r="K46" s="477" t="s">
        <v>242</v>
      </c>
      <c r="L46" s="477" t="s">
        <v>210</v>
      </c>
      <c r="M46" s="260">
        <f>H46-I46</f>
        <v>89</v>
      </c>
      <c r="N46" s="265"/>
      <c r="O46" s="1465" t="s">
        <v>243</v>
      </c>
      <c r="P46" s="1466"/>
      <c r="Q46" s="36"/>
      <c r="R46" s="1164"/>
      <c r="S46" s="1165"/>
      <c r="T46" s="28"/>
      <c r="U46" s="28"/>
      <c r="V46" s="264"/>
      <c r="W46" s="66">
        <v>48</v>
      </c>
    </row>
    <row r="47" spans="1:22" s="66" customFormat="1" ht="19.5" customHeight="1" hidden="1">
      <c r="A47" s="500" t="s">
        <v>139</v>
      </c>
      <c r="B47" s="501" t="s">
        <v>45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1"/>
      <c r="N47" s="268"/>
      <c r="O47" s="1489"/>
      <c r="P47" s="1490"/>
      <c r="Q47" s="28"/>
      <c r="R47" s="1164"/>
      <c r="S47" s="1165"/>
      <c r="T47" s="28"/>
      <c r="U47" s="28"/>
      <c r="V47" s="264"/>
    </row>
    <row r="48" spans="1:22" s="66" customFormat="1" ht="19.5" customHeight="1" hidden="1">
      <c r="A48" s="502"/>
      <c r="B48" s="503" t="s">
        <v>42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2"/>
      <c r="N48" s="269"/>
      <c r="O48" s="1489"/>
      <c r="P48" s="1490"/>
      <c r="Q48" s="28"/>
      <c r="R48" s="1164"/>
      <c r="S48" s="1165"/>
      <c r="T48" s="28"/>
      <c r="U48" s="28"/>
      <c r="V48" s="264"/>
    </row>
    <row r="49" spans="1:22" s="66" customFormat="1" ht="18.75">
      <c r="A49" s="500" t="s">
        <v>139</v>
      </c>
      <c r="B49" s="501" t="s">
        <v>45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87</v>
      </c>
      <c r="K49" s="28"/>
      <c r="L49" s="28"/>
      <c r="M49" s="243">
        <f>H49-I49</f>
        <v>71</v>
      </c>
      <c r="N49" s="250" t="s">
        <v>87</v>
      </c>
      <c r="O49" s="1489"/>
      <c r="P49" s="1490"/>
      <c r="Q49" s="28"/>
      <c r="R49" s="1164"/>
      <c r="S49" s="1165"/>
      <c r="T49" s="28"/>
      <c r="U49" s="28"/>
      <c r="V49" s="264"/>
    </row>
    <row r="50" spans="1:22" s="66" customFormat="1" ht="21.75" customHeight="1">
      <c r="A50" s="256" t="s">
        <v>140</v>
      </c>
      <c r="B50" s="73" t="s">
        <v>83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3"/>
      <c r="N50" s="250"/>
      <c r="O50" s="1489"/>
      <c r="P50" s="1490"/>
      <c r="Q50" s="28"/>
      <c r="R50" s="1164"/>
      <c r="S50" s="1165"/>
      <c r="T50" s="28"/>
      <c r="U50" s="28"/>
      <c r="V50" s="264"/>
    </row>
    <row r="51" spans="1:22" s="66" customFormat="1" ht="18.75">
      <c r="A51" s="256"/>
      <c r="B51" s="27" t="s">
        <v>42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3"/>
      <c r="N51" s="250"/>
      <c r="O51" s="1489"/>
      <c r="P51" s="1490"/>
      <c r="Q51" s="28"/>
      <c r="R51" s="1164"/>
      <c r="S51" s="1165"/>
      <c r="T51" s="28"/>
      <c r="U51" s="28"/>
      <c r="V51" s="264"/>
    </row>
    <row r="52" spans="1:22" s="66" customFormat="1" ht="19.5" thickBot="1">
      <c r="A52" s="256" t="s">
        <v>141</v>
      </c>
      <c r="B52" s="27" t="s">
        <v>43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87</v>
      </c>
      <c r="K52" s="28"/>
      <c r="L52" s="28" t="s">
        <v>210</v>
      </c>
      <c r="M52" s="243">
        <f>H52-I52</f>
        <v>69</v>
      </c>
      <c r="N52" s="250"/>
      <c r="O52" s="1485" t="s">
        <v>91</v>
      </c>
      <c r="P52" s="1486"/>
      <c r="Q52" s="28"/>
      <c r="R52" s="1164"/>
      <c r="S52" s="1165"/>
      <c r="T52" s="28"/>
      <c r="U52" s="28"/>
      <c r="V52" s="264"/>
    </row>
    <row r="53" spans="1:23" s="31" customFormat="1" ht="20.25" customHeight="1" thickBot="1">
      <c r="A53" s="1327" t="s">
        <v>72</v>
      </c>
      <c r="B53" s="1427"/>
      <c r="C53" s="45"/>
      <c r="D53" s="46"/>
      <c r="E53" s="46"/>
      <c r="F53" s="47"/>
      <c r="G53" s="536">
        <f>G28+G31+G41+G44+G49+G52+G36</f>
        <v>37</v>
      </c>
      <c r="H53" s="536">
        <f>H28+H31+H41+H44+H49+H52+H36</f>
        <v>1110</v>
      </c>
      <c r="I53" s="537">
        <f>I28+I31+I41+I44+I49+I52+I36</f>
        <v>96</v>
      </c>
      <c r="J53" s="537">
        <v>62</v>
      </c>
      <c r="K53" s="537">
        <v>12</v>
      </c>
      <c r="L53" s="537">
        <v>22</v>
      </c>
      <c r="M53" s="538">
        <f>M28+M31+M41+M44+M49+M52+M36</f>
        <v>1014</v>
      </c>
      <c r="N53" s="539" t="s">
        <v>244</v>
      </c>
      <c r="O53" s="1487" t="s">
        <v>245</v>
      </c>
      <c r="P53" s="1488"/>
      <c r="Q53" s="51"/>
      <c r="R53" s="1266"/>
      <c r="S53" s="1267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329" t="s">
        <v>73</v>
      </c>
      <c r="B54" s="1428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46"/>
      <c r="N54" s="254"/>
      <c r="O54" s="1354"/>
      <c r="P54" s="1355"/>
      <c r="Q54" s="57"/>
      <c r="R54" s="1266"/>
      <c r="S54" s="1267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215" t="s">
        <v>26</v>
      </c>
      <c r="B55" s="1450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3"/>
      <c r="N55" s="270"/>
      <c r="O55" s="1243"/>
      <c r="P55" s="1244"/>
      <c r="Q55" s="93"/>
      <c r="R55" s="1243"/>
      <c r="S55" s="1244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482" t="s">
        <v>76</v>
      </c>
      <c r="B56" s="1483"/>
      <c r="C56" s="1483"/>
      <c r="D56" s="1483"/>
      <c r="E56" s="1483"/>
      <c r="F56" s="1483"/>
      <c r="G56" s="1483"/>
      <c r="H56" s="1483"/>
      <c r="I56" s="1483"/>
      <c r="J56" s="1483"/>
      <c r="K56" s="1483"/>
      <c r="L56" s="1483"/>
      <c r="M56" s="1483"/>
      <c r="N56" s="1483"/>
      <c r="O56" s="1483"/>
      <c r="P56" s="1483"/>
      <c r="Q56" s="1483"/>
      <c r="R56" s="1483"/>
      <c r="S56" s="1483"/>
      <c r="T56" s="1483"/>
      <c r="U56" s="1483"/>
      <c r="V56" s="1484"/>
      <c r="W56" s="19"/>
      <c r="X56" s="19"/>
      <c r="Y56" s="19"/>
    </row>
    <row r="57" spans="1:22" s="66" customFormat="1" ht="20.25" hidden="1" thickBot="1">
      <c r="A57" s="255"/>
      <c r="B57" s="271"/>
      <c r="C57" s="272"/>
      <c r="D57" s="272"/>
      <c r="E57" s="272"/>
      <c r="F57" s="272"/>
      <c r="G57" s="238"/>
      <c r="H57" s="237"/>
      <c r="I57" s="272"/>
      <c r="J57" s="272"/>
      <c r="K57" s="272"/>
      <c r="L57" s="272"/>
      <c r="M57" s="273"/>
      <c r="N57" s="283"/>
      <c r="O57" s="1256"/>
      <c r="P57" s="1257"/>
      <c r="Q57" s="272"/>
      <c r="R57" s="1260"/>
      <c r="S57" s="1261"/>
      <c r="T57" s="272"/>
      <c r="U57" s="272"/>
      <c r="V57" s="284"/>
    </row>
    <row r="58" spans="1:22" s="66" customFormat="1" ht="20.25" hidden="1" thickBot="1">
      <c r="A58" s="222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74"/>
      <c r="N58" s="285"/>
      <c r="O58" s="1258"/>
      <c r="P58" s="1259"/>
      <c r="Q58" s="81"/>
      <c r="R58" s="1480"/>
      <c r="S58" s="1481"/>
      <c r="T58" s="81"/>
      <c r="U58" s="81"/>
      <c r="V58" s="286"/>
    </row>
    <row r="59" spans="1:22" s="66" customFormat="1" ht="37.5">
      <c r="A59" s="255" t="s">
        <v>142</v>
      </c>
      <c r="B59" s="271" t="s">
        <v>56</v>
      </c>
      <c r="C59" s="33">
        <v>4</v>
      </c>
      <c r="D59" s="81"/>
      <c r="E59" s="81"/>
      <c r="F59" s="81"/>
      <c r="G59" s="504">
        <v>4</v>
      </c>
      <c r="H59" s="5">
        <f aca="true" t="shared" si="3" ref="H59:H95">G59*30</f>
        <v>120</v>
      </c>
      <c r="I59" s="30">
        <v>12</v>
      </c>
      <c r="J59" s="552">
        <v>8</v>
      </c>
      <c r="K59" s="40"/>
      <c r="L59" s="552">
        <v>4</v>
      </c>
      <c r="M59" s="243">
        <f>H59-I59</f>
        <v>108</v>
      </c>
      <c r="N59" s="250"/>
      <c r="O59" s="1258"/>
      <c r="P59" s="1259"/>
      <c r="Q59" s="40"/>
      <c r="R59" s="1181" t="s">
        <v>92</v>
      </c>
      <c r="S59" s="1182"/>
      <c r="T59" s="81"/>
      <c r="U59" s="81"/>
      <c r="V59" s="286"/>
    </row>
    <row r="60" spans="1:22" s="66" customFormat="1" ht="19.5" customHeight="1">
      <c r="A60" s="256" t="s">
        <v>143</v>
      </c>
      <c r="B60" s="73" t="s">
        <v>54</v>
      </c>
      <c r="C60" s="63"/>
      <c r="D60" s="62"/>
      <c r="E60" s="62"/>
      <c r="F60" s="64"/>
      <c r="G60" s="510">
        <f>G61+G62</f>
        <v>9</v>
      </c>
      <c r="H60" s="5">
        <f t="shared" si="3"/>
        <v>270</v>
      </c>
      <c r="I60" s="28"/>
      <c r="J60" s="28"/>
      <c r="K60" s="28"/>
      <c r="L60" s="28"/>
      <c r="M60" s="243"/>
      <c r="N60" s="250"/>
      <c r="O60" s="1258"/>
      <c r="P60" s="1259"/>
      <c r="Q60" s="36"/>
      <c r="R60" s="1172"/>
      <c r="S60" s="1173"/>
      <c r="T60" s="28"/>
      <c r="U60" s="28"/>
      <c r="V60" s="264"/>
    </row>
    <row r="61" spans="1:22" s="66" customFormat="1" ht="19.5" customHeight="1">
      <c r="A61" s="222"/>
      <c r="B61" s="27" t="s">
        <v>42</v>
      </c>
      <c r="C61" s="63"/>
      <c r="D61" s="62"/>
      <c r="E61" s="62"/>
      <c r="F61" s="64"/>
      <c r="G61" s="510">
        <v>2.5</v>
      </c>
      <c r="H61" s="5">
        <f t="shared" si="3"/>
        <v>75</v>
      </c>
      <c r="I61" s="28"/>
      <c r="J61" s="28"/>
      <c r="K61" s="28"/>
      <c r="L61" s="28"/>
      <c r="M61" s="243"/>
      <c r="N61" s="250"/>
      <c r="O61" s="1258"/>
      <c r="P61" s="1259"/>
      <c r="Q61" s="36"/>
      <c r="R61" s="1172"/>
      <c r="S61" s="1173"/>
      <c r="T61" s="28"/>
      <c r="U61" s="28"/>
      <c r="V61" s="264"/>
    </row>
    <row r="62" spans="1:22" s="66" customFormat="1" ht="19.5" customHeight="1">
      <c r="A62" s="275"/>
      <c r="B62" s="27" t="s">
        <v>43</v>
      </c>
      <c r="C62" s="62"/>
      <c r="D62" s="63"/>
      <c r="E62" s="63"/>
      <c r="F62" s="64"/>
      <c r="G62" s="510">
        <v>6.5</v>
      </c>
      <c r="H62" s="5">
        <f t="shared" si="3"/>
        <v>195</v>
      </c>
      <c r="I62" s="30">
        <f>I63+I64+I65</f>
        <v>16</v>
      </c>
      <c r="J62" s="544">
        <v>10</v>
      </c>
      <c r="K62" s="28"/>
      <c r="L62" s="544">
        <v>6</v>
      </c>
      <c r="M62" s="243">
        <f>H62-I62</f>
        <v>179</v>
      </c>
      <c r="N62" s="250"/>
      <c r="O62" s="1258"/>
      <c r="P62" s="1259"/>
      <c r="Q62" s="28"/>
      <c r="R62" s="1172"/>
      <c r="S62" s="1173"/>
      <c r="T62" s="28"/>
      <c r="U62" s="28"/>
      <c r="V62" s="264"/>
    </row>
    <row r="63" spans="1:22" s="66" customFormat="1" ht="19.5" customHeight="1">
      <c r="A63" s="256" t="s">
        <v>144</v>
      </c>
      <c r="B63" s="73" t="s">
        <v>54</v>
      </c>
      <c r="C63" s="62"/>
      <c r="D63" s="63">
        <v>2</v>
      </c>
      <c r="E63" s="63"/>
      <c r="F63" s="64"/>
      <c r="G63" s="510">
        <v>2</v>
      </c>
      <c r="H63" s="5">
        <f t="shared" si="3"/>
        <v>60</v>
      </c>
      <c r="I63" s="30">
        <v>4</v>
      </c>
      <c r="J63" s="544">
        <v>4</v>
      </c>
      <c r="K63" s="28"/>
      <c r="L63" s="28"/>
      <c r="M63" s="243">
        <f>H63-I63</f>
        <v>56</v>
      </c>
      <c r="N63" s="250"/>
      <c r="O63" s="1164" t="s">
        <v>87</v>
      </c>
      <c r="P63" s="1165"/>
      <c r="Q63" s="28"/>
      <c r="R63" s="1172"/>
      <c r="S63" s="1173"/>
      <c r="T63" s="28"/>
      <c r="U63" s="28"/>
      <c r="V63" s="264"/>
    </row>
    <row r="64" spans="1:22" s="66" customFormat="1" ht="19.5" customHeight="1">
      <c r="A64" s="256" t="s">
        <v>145</v>
      </c>
      <c r="B64" s="73" t="s">
        <v>54</v>
      </c>
      <c r="C64" s="63">
        <v>3</v>
      </c>
      <c r="D64" s="63"/>
      <c r="E64" s="63"/>
      <c r="F64" s="64"/>
      <c r="G64" s="510">
        <v>3.5</v>
      </c>
      <c r="H64" s="5">
        <f t="shared" si="3"/>
        <v>105</v>
      </c>
      <c r="I64" s="30">
        <v>8</v>
      </c>
      <c r="J64" s="544">
        <v>6</v>
      </c>
      <c r="K64" s="28"/>
      <c r="L64" s="544">
        <v>2</v>
      </c>
      <c r="M64" s="243">
        <f>H64-I64</f>
        <v>97</v>
      </c>
      <c r="N64" s="250"/>
      <c r="O64" s="1162"/>
      <c r="P64" s="1163"/>
      <c r="Q64" s="28" t="s">
        <v>94</v>
      </c>
      <c r="R64" s="1172"/>
      <c r="S64" s="1173"/>
      <c r="T64" s="28"/>
      <c r="U64" s="28"/>
      <c r="V64" s="264"/>
    </row>
    <row r="65" spans="1:22" s="66" customFormat="1" ht="37.5">
      <c r="A65" s="256" t="s">
        <v>167</v>
      </c>
      <c r="B65" s="73" t="s">
        <v>53</v>
      </c>
      <c r="C65" s="62"/>
      <c r="D65" s="63"/>
      <c r="E65" s="63"/>
      <c r="F65" s="64">
        <v>7</v>
      </c>
      <c r="G65" s="510">
        <v>1</v>
      </c>
      <c r="H65" s="5">
        <f t="shared" si="3"/>
        <v>30</v>
      </c>
      <c r="I65" s="30">
        <v>4</v>
      </c>
      <c r="J65" s="28"/>
      <c r="K65" s="28"/>
      <c r="L65" s="544">
        <v>4</v>
      </c>
      <c r="M65" s="243">
        <f>H65-I65</f>
        <v>26</v>
      </c>
      <c r="N65" s="250"/>
      <c r="O65" s="1162"/>
      <c r="P65" s="1163"/>
      <c r="Q65" s="28" t="s">
        <v>87</v>
      </c>
      <c r="R65" s="1172"/>
      <c r="S65" s="1173"/>
      <c r="T65" s="28"/>
      <c r="U65" s="28"/>
      <c r="V65" s="264"/>
    </row>
    <row r="66" spans="1:22" s="66" customFormat="1" ht="37.5">
      <c r="A66" s="256" t="s">
        <v>146</v>
      </c>
      <c r="B66" s="85" t="s">
        <v>50</v>
      </c>
      <c r="C66" s="63"/>
      <c r="D66" s="62"/>
      <c r="E66" s="62"/>
      <c r="F66" s="64"/>
      <c r="G66" s="510">
        <f>G67+G68</f>
        <v>6</v>
      </c>
      <c r="H66" s="5">
        <f t="shared" si="3"/>
        <v>180</v>
      </c>
      <c r="I66" s="77"/>
      <c r="J66" s="28"/>
      <c r="K66" s="28"/>
      <c r="L66" s="28"/>
      <c r="M66" s="242"/>
      <c r="N66" s="250"/>
      <c r="O66" s="1162"/>
      <c r="P66" s="1163"/>
      <c r="Q66" s="28"/>
      <c r="R66" s="1172"/>
      <c r="S66" s="1173"/>
      <c r="T66" s="28"/>
      <c r="U66" s="28"/>
      <c r="V66" s="264"/>
    </row>
    <row r="67" spans="1:22" s="66" customFormat="1" ht="18.75">
      <c r="A67" s="222"/>
      <c r="B67" s="27" t="s">
        <v>42</v>
      </c>
      <c r="C67" s="63"/>
      <c r="D67" s="62"/>
      <c r="E67" s="62"/>
      <c r="F67" s="64"/>
      <c r="G67" s="510">
        <v>1.5</v>
      </c>
      <c r="H67" s="5">
        <f t="shared" si="3"/>
        <v>45</v>
      </c>
      <c r="I67" s="77"/>
      <c r="J67" s="28"/>
      <c r="K67" s="28"/>
      <c r="L67" s="28"/>
      <c r="M67" s="242"/>
      <c r="N67" s="250"/>
      <c r="O67" s="1162"/>
      <c r="P67" s="1163"/>
      <c r="Q67" s="28"/>
      <c r="R67" s="1172"/>
      <c r="S67" s="1173"/>
      <c r="T67" s="28"/>
      <c r="U67" s="28"/>
      <c r="V67" s="264"/>
    </row>
    <row r="68" spans="1:22" s="66" customFormat="1" ht="18.75">
      <c r="A68" s="256" t="s">
        <v>147</v>
      </c>
      <c r="B68" s="27" t="s">
        <v>43</v>
      </c>
      <c r="C68" s="86"/>
      <c r="D68" s="63">
        <v>1</v>
      </c>
      <c r="E68" s="62"/>
      <c r="F68" s="64"/>
      <c r="G68" s="510">
        <v>4.5</v>
      </c>
      <c r="H68" s="5">
        <f t="shared" si="3"/>
        <v>135</v>
      </c>
      <c r="I68" s="30">
        <v>6</v>
      </c>
      <c r="J68" s="544">
        <v>4</v>
      </c>
      <c r="K68" s="28"/>
      <c r="L68" s="544">
        <v>2</v>
      </c>
      <c r="M68" s="243">
        <f>H68-I68</f>
        <v>129</v>
      </c>
      <c r="N68" s="28" t="s">
        <v>91</v>
      </c>
      <c r="O68" s="1162"/>
      <c r="P68" s="1163"/>
      <c r="Q68" s="36"/>
      <c r="R68" s="1172"/>
      <c r="S68" s="1173"/>
      <c r="T68" s="28"/>
      <c r="U68" s="28"/>
      <c r="V68" s="264"/>
    </row>
    <row r="69" spans="1:22" s="66" customFormat="1" ht="37.5">
      <c r="A69" s="256" t="s">
        <v>148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3"/>
      <c r="N69" s="250"/>
      <c r="O69" s="1162"/>
      <c r="P69" s="1163"/>
      <c r="Q69" s="28"/>
      <c r="R69" s="1172"/>
      <c r="S69" s="1173"/>
      <c r="T69" s="28"/>
      <c r="U69" s="28"/>
      <c r="V69" s="264"/>
    </row>
    <row r="70" spans="1:22" s="66" customFormat="1" ht="18.75">
      <c r="A70" s="222"/>
      <c r="B70" s="27" t="s">
        <v>42</v>
      </c>
      <c r="C70" s="62"/>
      <c r="D70" s="63"/>
      <c r="E70" s="63"/>
      <c r="F70" s="64"/>
      <c r="G70" s="504">
        <v>1</v>
      </c>
      <c r="H70" s="5">
        <f t="shared" si="3"/>
        <v>30</v>
      </c>
      <c r="I70" s="30"/>
      <c r="J70" s="28"/>
      <c r="K70" s="28"/>
      <c r="L70" s="28"/>
      <c r="M70" s="243"/>
      <c r="N70" s="250"/>
      <c r="O70" s="1162"/>
      <c r="P70" s="1163"/>
      <c r="Q70" s="28"/>
      <c r="R70" s="1172"/>
      <c r="S70" s="1173"/>
      <c r="T70" s="28"/>
      <c r="U70" s="28"/>
      <c r="V70" s="264"/>
    </row>
    <row r="71" spans="1:22" s="66" customFormat="1" ht="18.75">
      <c r="A71" s="256" t="s">
        <v>149</v>
      </c>
      <c r="B71" s="27" t="s">
        <v>43</v>
      </c>
      <c r="C71" s="87"/>
      <c r="D71" s="63">
        <v>5</v>
      </c>
      <c r="E71" s="63"/>
      <c r="F71" s="64"/>
      <c r="G71" s="510">
        <v>4</v>
      </c>
      <c r="H71" s="5">
        <f t="shared" si="3"/>
        <v>120</v>
      </c>
      <c r="I71" s="30">
        <v>8</v>
      </c>
      <c r="J71" s="544">
        <v>6</v>
      </c>
      <c r="K71" s="28"/>
      <c r="L71" s="544">
        <v>2</v>
      </c>
      <c r="M71" s="243">
        <f>H71-I71</f>
        <v>112</v>
      </c>
      <c r="N71" s="250"/>
      <c r="O71" s="1162"/>
      <c r="P71" s="1163"/>
      <c r="Q71" s="28"/>
      <c r="R71" s="1172"/>
      <c r="S71" s="1173"/>
      <c r="T71" s="28" t="s">
        <v>94</v>
      </c>
      <c r="U71" s="32"/>
      <c r="V71" s="262"/>
    </row>
    <row r="72" spans="1:22" s="66" customFormat="1" ht="37.5">
      <c r="A72" s="256" t="s">
        <v>150</v>
      </c>
      <c r="B72" s="73" t="s">
        <v>55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3"/>
      <c r="N72" s="250"/>
      <c r="O72" s="1162"/>
      <c r="P72" s="1163"/>
      <c r="Q72" s="28"/>
      <c r="R72" s="1172"/>
      <c r="S72" s="1173"/>
      <c r="T72" s="32"/>
      <c r="U72" s="32"/>
      <c r="V72" s="262"/>
    </row>
    <row r="73" spans="1:22" s="66" customFormat="1" ht="18.75">
      <c r="A73" s="222"/>
      <c r="B73" s="27" t="s">
        <v>42</v>
      </c>
      <c r="C73" s="62"/>
      <c r="D73" s="63"/>
      <c r="E73" s="63"/>
      <c r="F73" s="64"/>
      <c r="G73" s="504">
        <v>2</v>
      </c>
      <c r="H73" s="5">
        <f t="shared" si="3"/>
        <v>60</v>
      </c>
      <c r="I73" s="28"/>
      <c r="J73" s="40"/>
      <c r="K73" s="40"/>
      <c r="L73" s="40"/>
      <c r="M73" s="243"/>
      <c r="N73" s="250"/>
      <c r="O73" s="1162"/>
      <c r="P73" s="1163"/>
      <c r="Q73" s="28"/>
      <c r="R73" s="1172"/>
      <c r="S73" s="1173"/>
      <c r="T73" s="32"/>
      <c r="U73" s="32"/>
      <c r="V73" s="262"/>
    </row>
    <row r="74" spans="1:22" s="66" customFormat="1" ht="18.75">
      <c r="A74" s="256" t="s">
        <v>151</v>
      </c>
      <c r="B74" s="27" t="s">
        <v>43</v>
      </c>
      <c r="C74" s="87"/>
      <c r="D74" s="63">
        <v>3</v>
      </c>
      <c r="E74" s="63"/>
      <c r="F74" s="64"/>
      <c r="G74" s="504">
        <v>3</v>
      </c>
      <c r="H74" s="5">
        <f t="shared" si="3"/>
        <v>90</v>
      </c>
      <c r="I74" s="30">
        <v>8</v>
      </c>
      <c r="J74" s="544">
        <v>8</v>
      </c>
      <c r="K74" s="28"/>
      <c r="L74" s="28"/>
      <c r="M74" s="243">
        <f>H74-I74</f>
        <v>82</v>
      </c>
      <c r="N74" s="250"/>
      <c r="O74" s="1162"/>
      <c r="P74" s="1163"/>
      <c r="Q74" s="28" t="s">
        <v>94</v>
      </c>
      <c r="R74" s="1172"/>
      <c r="S74" s="1173"/>
      <c r="T74" s="28"/>
      <c r="U74" s="28"/>
      <c r="V74" s="264"/>
    </row>
    <row r="75" spans="1:22" s="66" customFormat="1" ht="36.75" customHeight="1">
      <c r="A75" s="256" t="s">
        <v>152</v>
      </c>
      <c r="B75" s="338" t="s">
        <v>171</v>
      </c>
      <c r="C75" s="68"/>
      <c r="D75" s="71"/>
      <c r="E75" s="71"/>
      <c r="F75" s="69"/>
      <c r="G75" s="540">
        <f>G76+G77</f>
        <v>4</v>
      </c>
      <c r="H75" s="5">
        <f t="shared" si="3"/>
        <v>120</v>
      </c>
      <c r="I75" s="88"/>
      <c r="J75" s="89"/>
      <c r="K75" s="80"/>
      <c r="L75" s="79"/>
      <c r="M75" s="243"/>
      <c r="N75" s="268"/>
      <c r="O75" s="1162"/>
      <c r="P75" s="1163"/>
      <c r="Q75" s="80"/>
      <c r="R75" s="1172"/>
      <c r="S75" s="1173"/>
      <c r="T75" s="32"/>
      <c r="U75" s="32"/>
      <c r="V75" s="251"/>
    </row>
    <row r="76" spans="1:22" s="66" customFormat="1" ht="20.25" customHeight="1">
      <c r="A76" s="340" t="s">
        <v>155</v>
      </c>
      <c r="B76" s="339" t="s">
        <v>101</v>
      </c>
      <c r="C76" s="68"/>
      <c r="D76" s="71"/>
      <c r="E76" s="71"/>
      <c r="F76" s="69"/>
      <c r="G76" s="540">
        <v>2</v>
      </c>
      <c r="H76" s="5">
        <f t="shared" si="3"/>
        <v>60</v>
      </c>
      <c r="I76" s="88"/>
      <c r="J76" s="89"/>
      <c r="K76" s="80"/>
      <c r="L76" s="79"/>
      <c r="M76" s="243"/>
      <c r="N76" s="268"/>
      <c r="O76" s="1162"/>
      <c r="P76" s="1163"/>
      <c r="Q76" s="80"/>
      <c r="R76" s="1172"/>
      <c r="S76" s="1173"/>
      <c r="T76" s="32"/>
      <c r="U76" s="32"/>
      <c r="V76" s="251"/>
    </row>
    <row r="77" spans="1:22" s="66" customFormat="1" ht="20.25" customHeight="1">
      <c r="A77" s="340" t="s">
        <v>172</v>
      </c>
      <c r="B77" s="341" t="s">
        <v>173</v>
      </c>
      <c r="C77" s="68"/>
      <c r="D77" s="71"/>
      <c r="E77" s="71"/>
      <c r="F77" s="69"/>
      <c r="G77" s="540">
        <f>G78+G79</f>
        <v>2</v>
      </c>
      <c r="H77" s="5">
        <f t="shared" si="3"/>
        <v>60</v>
      </c>
      <c r="I77" s="88"/>
      <c r="J77" s="89"/>
      <c r="K77" s="80"/>
      <c r="L77" s="79"/>
      <c r="M77" s="243"/>
      <c r="N77" s="268"/>
      <c r="O77" s="1162"/>
      <c r="P77" s="1163"/>
      <c r="Q77" s="80"/>
      <c r="R77" s="1172"/>
      <c r="S77" s="1173"/>
      <c r="T77" s="32"/>
      <c r="U77" s="32"/>
      <c r="V77" s="251"/>
    </row>
    <row r="78" spans="1:22" s="66" customFormat="1" ht="17.25" customHeight="1">
      <c r="A78" s="256"/>
      <c r="B78" s="67" t="s">
        <v>42</v>
      </c>
      <c r="C78" s="68"/>
      <c r="D78" s="71"/>
      <c r="E78" s="71"/>
      <c r="F78" s="69"/>
      <c r="G78" s="541">
        <v>0.5</v>
      </c>
      <c r="H78" s="5">
        <f t="shared" si="3"/>
        <v>15</v>
      </c>
      <c r="I78" s="40"/>
      <c r="J78" s="40"/>
      <c r="K78" s="40"/>
      <c r="L78" s="40"/>
      <c r="M78" s="276"/>
      <c r="N78" s="268"/>
      <c r="O78" s="1162"/>
      <c r="P78" s="1163"/>
      <c r="Q78" s="80"/>
      <c r="R78" s="1172"/>
      <c r="S78" s="1173"/>
      <c r="T78" s="32"/>
      <c r="U78" s="32"/>
      <c r="V78" s="251"/>
    </row>
    <row r="79" spans="1:22" s="66" customFormat="1" ht="18" customHeight="1">
      <c r="A79" s="256" t="s">
        <v>155</v>
      </c>
      <c r="B79" s="67" t="s">
        <v>43</v>
      </c>
      <c r="C79" s="491">
        <v>5</v>
      </c>
      <c r="D79" s="71"/>
      <c r="E79" s="71"/>
      <c r="F79" s="69"/>
      <c r="G79" s="541">
        <v>1.5</v>
      </c>
      <c r="H79" s="5">
        <f t="shared" si="3"/>
        <v>45</v>
      </c>
      <c r="I79" s="95">
        <v>4</v>
      </c>
      <c r="J79" s="552">
        <v>4</v>
      </c>
      <c r="K79" s="40"/>
      <c r="L79" s="40"/>
      <c r="M79" s="276">
        <f>H79-I79</f>
        <v>41</v>
      </c>
      <c r="N79" s="268"/>
      <c r="O79" s="1162"/>
      <c r="P79" s="1163"/>
      <c r="Q79" s="80"/>
      <c r="R79" s="1172"/>
      <c r="S79" s="1173"/>
      <c r="T79" s="32" t="s">
        <v>87</v>
      </c>
      <c r="U79" s="175"/>
      <c r="V79" s="251"/>
    </row>
    <row r="80" spans="1:22" s="66" customFormat="1" ht="17.25" customHeight="1">
      <c r="A80" s="256" t="s">
        <v>153</v>
      </c>
      <c r="B80" s="73" t="s">
        <v>57</v>
      </c>
      <c r="C80" s="62"/>
      <c r="D80" s="63"/>
      <c r="E80" s="63"/>
      <c r="F80" s="64"/>
      <c r="G80" s="505">
        <f>G81+G82</f>
        <v>5.5</v>
      </c>
      <c r="H80" s="5">
        <f t="shared" si="3"/>
        <v>165</v>
      </c>
      <c r="I80" s="40"/>
      <c r="J80" s="97"/>
      <c r="K80" s="40"/>
      <c r="L80" s="152"/>
      <c r="M80" s="276"/>
      <c r="N80" s="250"/>
      <c r="O80" s="1162"/>
      <c r="P80" s="1163"/>
      <c r="Q80" s="28"/>
      <c r="R80" s="1172"/>
      <c r="S80" s="1173"/>
      <c r="T80" s="32"/>
      <c r="U80" s="32"/>
      <c r="V80" s="251"/>
    </row>
    <row r="81" spans="1:22" s="66" customFormat="1" ht="17.25" customHeight="1">
      <c r="A81" s="222"/>
      <c r="B81" s="27" t="s">
        <v>42</v>
      </c>
      <c r="C81" s="62"/>
      <c r="D81" s="63"/>
      <c r="E81" s="63"/>
      <c r="F81" s="64"/>
      <c r="G81" s="505">
        <v>1.5</v>
      </c>
      <c r="H81" s="5">
        <f t="shared" si="3"/>
        <v>45</v>
      </c>
      <c r="I81" s="40"/>
      <c r="J81" s="97"/>
      <c r="K81" s="40"/>
      <c r="L81" s="152"/>
      <c r="M81" s="276"/>
      <c r="N81" s="250"/>
      <c r="O81" s="1162"/>
      <c r="P81" s="1163"/>
      <c r="Q81" s="28"/>
      <c r="R81" s="1172"/>
      <c r="S81" s="1173"/>
      <c r="T81" s="32"/>
      <c r="U81" s="32"/>
      <c r="V81" s="251"/>
    </row>
    <row r="82" spans="1:22" s="84" customFormat="1" ht="18.75">
      <c r="A82" s="277"/>
      <c r="B82" s="27" t="s">
        <v>43</v>
      </c>
      <c r="C82" s="62"/>
      <c r="D82" s="63"/>
      <c r="E82" s="63"/>
      <c r="F82" s="64"/>
      <c r="G82" s="506">
        <v>4</v>
      </c>
      <c r="H82" s="5">
        <f t="shared" si="3"/>
        <v>120</v>
      </c>
      <c r="I82" s="30">
        <v>12</v>
      </c>
      <c r="J82" s="552">
        <v>12</v>
      </c>
      <c r="K82" s="40"/>
      <c r="L82" s="40"/>
      <c r="M82" s="243">
        <f>H82-I82</f>
        <v>108</v>
      </c>
      <c r="N82" s="250"/>
      <c r="O82" s="1162"/>
      <c r="P82" s="1163"/>
      <c r="Q82" s="28"/>
      <c r="R82" s="1172"/>
      <c r="S82" s="1173"/>
      <c r="T82" s="40"/>
      <c r="U82" s="40"/>
      <c r="V82" s="288"/>
    </row>
    <row r="83" spans="1:22" s="84" customFormat="1" ht="19.5" customHeight="1">
      <c r="A83" s="256" t="s">
        <v>156</v>
      </c>
      <c r="B83" s="73" t="s">
        <v>57</v>
      </c>
      <c r="C83" s="62"/>
      <c r="D83" s="63">
        <v>5</v>
      </c>
      <c r="E83" s="63"/>
      <c r="F83" s="64"/>
      <c r="G83" s="504">
        <v>1.5</v>
      </c>
      <c r="H83" s="5">
        <f t="shared" si="3"/>
        <v>45</v>
      </c>
      <c r="I83" s="30">
        <v>4</v>
      </c>
      <c r="J83" s="552">
        <v>4</v>
      </c>
      <c r="K83" s="40"/>
      <c r="L83" s="40"/>
      <c r="M83" s="243">
        <f>H83-I83</f>
        <v>41</v>
      </c>
      <c r="N83" s="250"/>
      <c r="O83" s="1162"/>
      <c r="P83" s="1163"/>
      <c r="Q83" s="28"/>
      <c r="R83" s="1172"/>
      <c r="S83" s="1173"/>
      <c r="T83" s="40" t="s">
        <v>87</v>
      </c>
      <c r="U83" s="40"/>
      <c r="V83" s="288"/>
    </row>
    <row r="84" spans="1:22" s="66" customFormat="1" ht="19.5" customHeight="1">
      <c r="A84" s="256" t="s">
        <v>157</v>
      </c>
      <c r="B84" s="73" t="s">
        <v>57</v>
      </c>
      <c r="C84" s="63">
        <v>6</v>
      </c>
      <c r="D84" s="63"/>
      <c r="E84" s="63"/>
      <c r="F84" s="64"/>
      <c r="G84" s="504">
        <v>2.5</v>
      </c>
      <c r="H84" s="5">
        <f t="shared" si="3"/>
        <v>75</v>
      </c>
      <c r="I84" s="30">
        <v>8</v>
      </c>
      <c r="J84" s="552">
        <v>8</v>
      </c>
      <c r="K84" s="40"/>
      <c r="L84" s="40"/>
      <c r="M84" s="243">
        <f>H84-I84</f>
        <v>67</v>
      </c>
      <c r="N84" s="250"/>
      <c r="O84" s="1162"/>
      <c r="P84" s="1163"/>
      <c r="Q84" s="28"/>
      <c r="R84" s="1172"/>
      <c r="S84" s="1173"/>
      <c r="T84" s="40"/>
      <c r="U84" s="40" t="s">
        <v>94</v>
      </c>
      <c r="V84" s="251"/>
    </row>
    <row r="85" spans="1:22" s="66" customFormat="1" ht="18.75">
      <c r="A85" s="256" t="s">
        <v>154</v>
      </c>
      <c r="B85" s="85" t="s">
        <v>28</v>
      </c>
      <c r="C85" s="63"/>
      <c r="D85" s="62"/>
      <c r="E85" s="62"/>
      <c r="F85" s="64"/>
      <c r="G85" s="504">
        <f>G86+G87</f>
        <v>12</v>
      </c>
      <c r="H85" s="5">
        <f t="shared" si="3"/>
        <v>360</v>
      </c>
      <c r="I85" s="30"/>
      <c r="J85" s="28"/>
      <c r="K85" s="28"/>
      <c r="L85" s="28"/>
      <c r="M85" s="243"/>
      <c r="N85" s="250"/>
      <c r="O85" s="1162"/>
      <c r="P85" s="1163"/>
      <c r="Q85" s="28"/>
      <c r="R85" s="1172"/>
      <c r="S85" s="1173"/>
      <c r="T85" s="36"/>
      <c r="U85" s="36"/>
      <c r="V85" s="264"/>
    </row>
    <row r="86" spans="1:22" s="66" customFormat="1" ht="18.75">
      <c r="A86" s="222"/>
      <c r="B86" s="27" t="s">
        <v>42</v>
      </c>
      <c r="C86" s="63"/>
      <c r="D86" s="62"/>
      <c r="E86" s="62"/>
      <c r="F86" s="64"/>
      <c r="G86" s="504">
        <v>3.5</v>
      </c>
      <c r="H86" s="5">
        <f t="shared" si="3"/>
        <v>105</v>
      </c>
      <c r="I86" s="28"/>
      <c r="J86" s="28"/>
      <c r="K86" s="28"/>
      <c r="L86" s="28"/>
      <c r="M86" s="243"/>
      <c r="N86" s="250"/>
      <c r="O86" s="1162"/>
      <c r="P86" s="1163"/>
      <c r="Q86" s="28"/>
      <c r="R86" s="1172"/>
      <c r="S86" s="1173"/>
      <c r="T86" s="36"/>
      <c r="U86" s="36"/>
      <c r="V86" s="264"/>
    </row>
    <row r="87" spans="1:22" s="66" customFormat="1" ht="18.75">
      <c r="A87" s="222"/>
      <c r="B87" s="27" t="s">
        <v>43</v>
      </c>
      <c r="C87" s="63"/>
      <c r="D87" s="62"/>
      <c r="E87" s="62"/>
      <c r="F87" s="64"/>
      <c r="G87" s="504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78">
        <f>M88+M89+M90</f>
        <v>235</v>
      </c>
      <c r="N87" s="250"/>
      <c r="O87" s="1162"/>
      <c r="P87" s="1163"/>
      <c r="Q87" s="28"/>
      <c r="R87" s="1172"/>
      <c r="S87" s="1173"/>
      <c r="T87" s="36"/>
      <c r="U87" s="36"/>
      <c r="V87" s="264"/>
    </row>
    <row r="88" spans="1:22" s="66" customFormat="1" ht="22.5" customHeight="1">
      <c r="A88" s="256" t="s">
        <v>158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44">
        <v>6</v>
      </c>
      <c r="K88" s="28"/>
      <c r="L88" s="544">
        <v>2</v>
      </c>
      <c r="M88" s="243">
        <f>H88-I88</f>
        <v>97</v>
      </c>
      <c r="N88" s="250"/>
      <c r="O88" s="1162"/>
      <c r="P88" s="1163"/>
      <c r="Q88" s="28" t="s">
        <v>94</v>
      </c>
      <c r="R88" s="1172"/>
      <c r="S88" s="1173"/>
      <c r="T88" s="36"/>
      <c r="U88" s="36"/>
      <c r="V88" s="264"/>
    </row>
    <row r="89" spans="1:22" s="66" customFormat="1" ht="18.75">
      <c r="A89" s="256" t="s">
        <v>159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44">
        <v>6</v>
      </c>
      <c r="K89" s="28"/>
      <c r="L89" s="544">
        <v>2</v>
      </c>
      <c r="M89" s="243">
        <f>H89-I89</f>
        <v>112</v>
      </c>
      <c r="N89" s="250"/>
      <c r="O89" s="1162"/>
      <c r="P89" s="1163"/>
      <c r="Q89" s="28"/>
      <c r="R89" s="1164" t="s">
        <v>94</v>
      </c>
      <c r="S89" s="1165"/>
      <c r="T89" s="36"/>
      <c r="U89" s="36"/>
      <c r="V89" s="264"/>
    </row>
    <row r="90" spans="1:22" s="66" customFormat="1" ht="37.5">
      <c r="A90" s="256" t="s">
        <v>160</v>
      </c>
      <c r="B90" s="85" t="s">
        <v>38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44">
        <v>4</v>
      </c>
      <c r="M90" s="243">
        <f>H90-I90</f>
        <v>26</v>
      </c>
      <c r="N90" s="250"/>
      <c r="O90" s="1162"/>
      <c r="P90" s="1163"/>
      <c r="Q90" s="28"/>
      <c r="R90" s="1164" t="s">
        <v>87</v>
      </c>
      <c r="S90" s="1165"/>
      <c r="T90" s="36"/>
      <c r="U90" s="36"/>
      <c r="V90" s="242"/>
    </row>
    <row r="91" spans="1:22" s="66" customFormat="1" ht="18.75">
      <c r="A91" s="256" t="s">
        <v>161</v>
      </c>
      <c r="B91" s="73" t="s">
        <v>30</v>
      </c>
      <c r="C91" s="63"/>
      <c r="D91" s="62"/>
      <c r="E91" s="62"/>
      <c r="F91" s="64"/>
      <c r="G91" s="504">
        <f>G92+G93</f>
        <v>5.5</v>
      </c>
      <c r="H91" s="5">
        <f t="shared" si="3"/>
        <v>165</v>
      </c>
      <c r="I91" s="28"/>
      <c r="J91" s="28"/>
      <c r="K91" s="28"/>
      <c r="L91" s="28"/>
      <c r="M91" s="243"/>
      <c r="N91" s="250"/>
      <c r="O91" s="1162"/>
      <c r="P91" s="1163"/>
      <c r="Q91" s="28"/>
      <c r="R91" s="1164"/>
      <c r="S91" s="1165"/>
      <c r="T91" s="36"/>
      <c r="U91" s="36"/>
      <c r="V91" s="242"/>
    </row>
    <row r="92" spans="1:22" s="66" customFormat="1" ht="18.75">
      <c r="A92" s="222"/>
      <c r="B92" s="27" t="s">
        <v>42</v>
      </c>
      <c r="C92" s="63"/>
      <c r="D92" s="62"/>
      <c r="E92" s="62"/>
      <c r="F92" s="64"/>
      <c r="G92" s="504">
        <v>1.5</v>
      </c>
      <c r="H92" s="5">
        <f t="shared" si="3"/>
        <v>45</v>
      </c>
      <c r="I92" s="28"/>
      <c r="J92" s="28"/>
      <c r="K92" s="28"/>
      <c r="L92" s="28"/>
      <c r="M92" s="243"/>
      <c r="N92" s="250"/>
      <c r="O92" s="1162"/>
      <c r="P92" s="1163"/>
      <c r="Q92" s="28"/>
      <c r="R92" s="1164"/>
      <c r="S92" s="1165"/>
      <c r="T92" s="36"/>
      <c r="U92" s="36"/>
      <c r="V92" s="242"/>
    </row>
    <row r="93" spans="1:22" s="66" customFormat="1" ht="18.75">
      <c r="A93" s="275"/>
      <c r="B93" s="27" t="s">
        <v>43</v>
      </c>
      <c r="C93" s="63"/>
      <c r="D93" s="62"/>
      <c r="E93" s="62"/>
      <c r="F93" s="64"/>
      <c r="G93" s="504">
        <v>4</v>
      </c>
      <c r="H93" s="5">
        <f t="shared" si="3"/>
        <v>120</v>
      </c>
      <c r="I93" s="544">
        <v>16</v>
      </c>
      <c r="J93" s="544">
        <v>8</v>
      </c>
      <c r="K93" s="28"/>
      <c r="L93" s="544">
        <v>8</v>
      </c>
      <c r="M93" s="243"/>
      <c r="N93" s="250"/>
      <c r="O93" s="1162"/>
      <c r="P93" s="1163"/>
      <c r="Q93" s="28"/>
      <c r="R93" s="1164"/>
      <c r="S93" s="1165"/>
      <c r="T93" s="36"/>
      <c r="U93" s="36"/>
      <c r="V93" s="242"/>
    </row>
    <row r="94" spans="1:22" s="66" customFormat="1" ht="18.75" customHeight="1">
      <c r="A94" s="256" t="s">
        <v>162</v>
      </c>
      <c r="B94" s="73" t="s">
        <v>30</v>
      </c>
      <c r="C94" s="63">
        <v>3</v>
      </c>
      <c r="D94" s="63"/>
      <c r="E94" s="63"/>
      <c r="F94" s="64"/>
      <c r="G94" s="504">
        <v>3.5</v>
      </c>
      <c r="H94" s="5">
        <f t="shared" si="3"/>
        <v>105</v>
      </c>
      <c r="I94" s="30">
        <v>12</v>
      </c>
      <c r="J94" s="552">
        <v>8</v>
      </c>
      <c r="K94" s="40"/>
      <c r="L94" s="552">
        <v>4</v>
      </c>
      <c r="M94" s="243">
        <f>H94-I94</f>
        <v>93</v>
      </c>
      <c r="N94" s="250"/>
      <c r="O94" s="1162"/>
      <c r="P94" s="1163"/>
      <c r="Q94" s="28" t="s">
        <v>88</v>
      </c>
      <c r="R94" s="1164"/>
      <c r="S94" s="1165"/>
      <c r="T94" s="40"/>
      <c r="U94" s="40"/>
      <c r="V94" s="251"/>
    </row>
    <row r="95" spans="1:22" s="66" customFormat="1" ht="35.25" customHeight="1" thickBot="1">
      <c r="A95" s="256" t="s">
        <v>163</v>
      </c>
      <c r="B95" s="174" t="s">
        <v>59</v>
      </c>
      <c r="C95" s="137"/>
      <c r="D95" s="130"/>
      <c r="E95" s="130"/>
      <c r="F95" s="138">
        <v>3</v>
      </c>
      <c r="G95" s="507">
        <v>0.5</v>
      </c>
      <c r="H95" s="5">
        <f t="shared" si="3"/>
        <v>15</v>
      </c>
      <c r="I95" s="43">
        <v>4</v>
      </c>
      <c r="J95" s="41"/>
      <c r="K95" s="41"/>
      <c r="L95" s="574">
        <v>4</v>
      </c>
      <c r="M95" s="279">
        <f>H95-I95</f>
        <v>11</v>
      </c>
      <c r="N95" s="289"/>
      <c r="O95" s="1162"/>
      <c r="P95" s="1163"/>
      <c r="Q95" s="41" t="s">
        <v>87</v>
      </c>
      <c r="R95" s="1164"/>
      <c r="S95" s="1165"/>
      <c r="T95" s="139"/>
      <c r="U95" s="139"/>
      <c r="V95" s="290"/>
    </row>
    <row r="96" spans="1:24" s="66" customFormat="1" ht="18.75" customHeight="1" thickBot="1">
      <c r="A96" s="1329" t="s">
        <v>72</v>
      </c>
      <c r="B96" s="1428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3">
        <f>M59+M68+M62+M71+M74+M75+M82+M87+M93</f>
        <v>953</v>
      </c>
      <c r="N96" s="480" t="s">
        <v>91</v>
      </c>
      <c r="O96" s="1195" t="s">
        <v>87</v>
      </c>
      <c r="P96" s="1196"/>
      <c r="Q96" s="543" t="s">
        <v>246</v>
      </c>
      <c r="R96" s="1478" t="s">
        <v>247</v>
      </c>
      <c r="S96" s="1479"/>
      <c r="T96" s="58" t="s">
        <v>248</v>
      </c>
      <c r="U96" s="58" t="s">
        <v>94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1327" t="s">
        <v>73</v>
      </c>
      <c r="B97" s="1427"/>
      <c r="C97" s="207"/>
      <c r="D97" s="207"/>
      <c r="E97" s="207"/>
      <c r="F97" s="208"/>
      <c r="G97" s="209">
        <f>G67+G61+G70+G73+G81+G86+G92+G78+G76</f>
        <v>16</v>
      </c>
      <c r="H97" s="209">
        <f>H67+H61+H70+H73+H81+H86+H92+H78+H76</f>
        <v>480</v>
      </c>
      <c r="I97" s="209"/>
      <c r="J97" s="210"/>
      <c r="K97" s="210"/>
      <c r="L97" s="210"/>
      <c r="M97" s="280"/>
      <c r="N97" s="291"/>
      <c r="O97" s="1243"/>
      <c r="P97" s="1244"/>
      <c r="Q97" s="210"/>
      <c r="R97" s="1243"/>
      <c r="S97" s="1244"/>
      <c r="T97" s="211"/>
      <c r="U97" s="211"/>
      <c r="V97" s="212"/>
      <c r="W97" s="66">
        <f t="shared" si="5"/>
        <v>480</v>
      </c>
      <c r="X97" s="66">
        <v>4</v>
      </c>
    </row>
    <row r="98" spans="1:25" s="66" customFormat="1" ht="19.5" thickBot="1">
      <c r="A98" s="1215" t="s">
        <v>26</v>
      </c>
      <c r="B98" s="1450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3"/>
      <c r="N98" s="270"/>
      <c r="O98" s="1243"/>
      <c r="P98" s="1244"/>
      <c r="Q98" s="93"/>
      <c r="R98" s="1243"/>
      <c r="S98" s="1244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332" t="s">
        <v>78</v>
      </c>
      <c r="B99" s="1266"/>
      <c r="C99" s="215"/>
      <c r="D99" s="216"/>
      <c r="E99" s="216"/>
      <c r="F99" s="215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1"/>
      <c r="N99" s="292"/>
      <c r="O99" s="1211"/>
      <c r="P99" s="1212"/>
      <c r="Q99" s="110"/>
      <c r="R99" s="1209"/>
      <c r="S99" s="1210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352" t="s">
        <v>42</v>
      </c>
      <c r="B100" s="1477"/>
      <c r="C100" s="215"/>
      <c r="D100" s="216"/>
      <c r="E100" s="216"/>
      <c r="F100" s="215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1"/>
      <c r="N100" s="293"/>
      <c r="O100" s="1440"/>
      <c r="P100" s="1441"/>
      <c r="Q100" s="116"/>
      <c r="R100" s="1442"/>
      <c r="S100" s="1443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364" t="s">
        <v>79</v>
      </c>
      <c r="B101" s="1419"/>
      <c r="C101" s="217"/>
      <c r="D101" s="218"/>
      <c r="E101" s="218"/>
      <c r="F101" s="217"/>
      <c r="G101" s="542">
        <f>G21+G53+G96</f>
        <v>80</v>
      </c>
      <c r="H101" s="219">
        <f>H21+H53+H96+H168</f>
        <v>2985</v>
      </c>
      <c r="I101" s="219">
        <f>I21+I53+I96+I168</f>
        <v>206</v>
      </c>
      <c r="J101" s="219"/>
      <c r="K101" s="219"/>
      <c r="L101" s="219"/>
      <c r="M101" s="282">
        <f>M21+M53+M96+M168</f>
        <v>2048</v>
      </c>
      <c r="N101" s="294"/>
      <c r="O101" s="1440"/>
      <c r="P101" s="1441"/>
      <c r="Q101" s="120"/>
      <c r="R101" s="1442"/>
      <c r="S101" s="1443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474" t="s">
        <v>175</v>
      </c>
      <c r="B102" s="1475"/>
      <c r="C102" s="1475"/>
      <c r="D102" s="1475"/>
      <c r="E102" s="1475"/>
      <c r="F102" s="1475"/>
      <c r="G102" s="1475"/>
      <c r="H102" s="1475"/>
      <c r="I102" s="1475"/>
      <c r="J102" s="1475"/>
      <c r="K102" s="1475"/>
      <c r="L102" s="1475"/>
      <c r="M102" s="1475"/>
      <c r="N102" s="1475"/>
      <c r="O102" s="1475"/>
      <c r="P102" s="1475"/>
      <c r="Q102" s="1475"/>
      <c r="R102" s="1475"/>
      <c r="S102" s="1475"/>
      <c r="T102" s="1475"/>
      <c r="U102" s="1475"/>
      <c r="V102" s="1475"/>
      <c r="W102" s="113"/>
      <c r="X102" s="113"/>
      <c r="Y102" s="113"/>
    </row>
    <row r="103" spans="1:34" s="22" customFormat="1" ht="22.5" customHeight="1" thickBot="1">
      <c r="A103" s="1320" t="s">
        <v>176</v>
      </c>
      <c r="B103" s="1321"/>
      <c r="C103" s="1321"/>
      <c r="D103" s="1321"/>
      <c r="E103" s="1321"/>
      <c r="F103" s="1321"/>
      <c r="G103" s="1321"/>
      <c r="H103" s="1321"/>
      <c r="I103" s="1321"/>
      <c r="J103" s="1321"/>
      <c r="K103" s="1321"/>
      <c r="L103" s="1321"/>
      <c r="M103" s="1321"/>
      <c r="N103" s="1321"/>
      <c r="O103" s="1321"/>
      <c r="P103" s="1321"/>
      <c r="Q103" s="1321"/>
      <c r="R103" s="1321"/>
      <c r="S103" s="1321"/>
      <c r="T103" s="1321"/>
      <c r="U103" s="1321"/>
      <c r="V103" s="1476"/>
      <c r="W103" s="19">
        <f>G98+G55+G23</f>
        <v>140.5</v>
      </c>
      <c r="X103" s="20"/>
      <c r="Y103" s="1319"/>
      <c r="Z103" s="1319"/>
      <c r="AA103" s="1319"/>
      <c r="AB103" s="1319"/>
      <c r="AC103" s="1319"/>
      <c r="AD103" s="1319"/>
      <c r="AE103" s="1319"/>
      <c r="AF103" s="1319"/>
      <c r="AG103" s="1319"/>
      <c r="AH103" s="1319"/>
    </row>
    <row r="104" spans="1:34" s="22" customFormat="1" ht="17.25" customHeight="1">
      <c r="A104" s="375"/>
      <c r="B104" s="376"/>
      <c r="C104" s="319"/>
      <c r="D104" s="320"/>
      <c r="E104" s="320"/>
      <c r="F104" s="321"/>
      <c r="G104" s="322"/>
      <c r="H104" s="323"/>
      <c r="I104" s="377"/>
      <c r="J104" s="377"/>
      <c r="K104" s="377"/>
      <c r="L104" s="377"/>
      <c r="M104" s="380"/>
      <c r="N104" s="382"/>
      <c r="O104" s="1246"/>
      <c r="P104" s="1247"/>
      <c r="Q104" s="377"/>
      <c r="R104" s="1246"/>
      <c r="S104" s="1247"/>
      <c r="T104" s="377"/>
      <c r="U104" s="377"/>
      <c r="V104" s="378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66"/>
      <c r="B105" s="367"/>
      <c r="C105" s="127"/>
      <c r="D105" s="40"/>
      <c r="E105" s="40"/>
      <c r="F105" s="82"/>
      <c r="G105" s="96"/>
      <c r="H105" s="144"/>
      <c r="I105" s="371"/>
      <c r="J105" s="371"/>
      <c r="K105" s="371"/>
      <c r="L105" s="371"/>
      <c r="M105" s="381"/>
      <c r="N105" s="383"/>
      <c r="O105" s="1228"/>
      <c r="P105" s="1229"/>
      <c r="Q105" s="371"/>
      <c r="R105" s="1228"/>
      <c r="S105" s="1229"/>
      <c r="T105" s="371"/>
      <c r="U105" s="371"/>
      <c r="V105" s="379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66"/>
      <c r="B106" s="367"/>
      <c r="C106" s="368"/>
      <c r="D106" s="40"/>
      <c r="E106" s="40"/>
      <c r="F106" s="368"/>
      <c r="G106" s="369"/>
      <c r="H106" s="144"/>
      <c r="I106" s="371"/>
      <c r="J106" s="371"/>
      <c r="K106" s="371"/>
      <c r="L106" s="371"/>
      <c r="M106" s="381"/>
      <c r="N106" s="383"/>
      <c r="O106" s="1228"/>
      <c r="P106" s="1229"/>
      <c r="Q106" s="371"/>
      <c r="R106" s="1228"/>
      <c r="S106" s="1229"/>
      <c r="T106" s="371"/>
      <c r="U106" s="371"/>
      <c r="V106" s="379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84"/>
      <c r="B107" s="385"/>
      <c r="C107" s="131"/>
      <c r="D107" s="139"/>
      <c r="E107" s="139"/>
      <c r="F107" s="213"/>
      <c r="G107" s="386"/>
      <c r="H107" s="214"/>
      <c r="I107" s="387"/>
      <c r="J107" s="387"/>
      <c r="K107" s="387"/>
      <c r="L107" s="387"/>
      <c r="M107" s="388"/>
      <c r="N107" s="389"/>
      <c r="O107" s="1228"/>
      <c r="P107" s="1229"/>
      <c r="Q107" s="387"/>
      <c r="R107" s="1228"/>
      <c r="S107" s="1229"/>
      <c r="T107" s="387"/>
      <c r="U107" s="387"/>
      <c r="V107" s="390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374"/>
      <c r="B108" s="1196"/>
      <c r="C108" s="53"/>
      <c r="D108" s="54"/>
      <c r="E108" s="54"/>
      <c r="F108" s="55"/>
      <c r="G108" s="143"/>
      <c r="H108" s="56"/>
      <c r="I108" s="328"/>
      <c r="J108" s="328"/>
      <c r="K108" s="328"/>
      <c r="L108" s="328"/>
      <c r="M108" s="391"/>
      <c r="N108" s="327"/>
      <c r="O108" s="1230"/>
      <c r="P108" s="1231"/>
      <c r="Q108" s="328"/>
      <c r="R108" s="1230"/>
      <c r="S108" s="1231"/>
      <c r="T108" s="328"/>
      <c r="U108" s="328"/>
      <c r="V108" s="329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473" t="s">
        <v>178</v>
      </c>
      <c r="B109" s="1319"/>
      <c r="C109" s="1319"/>
      <c r="D109" s="1319"/>
      <c r="E109" s="1319"/>
      <c r="F109" s="1319"/>
      <c r="G109" s="1319"/>
      <c r="H109" s="1319"/>
      <c r="I109" s="1319"/>
      <c r="J109" s="1319"/>
      <c r="K109" s="1319"/>
      <c r="L109" s="1319"/>
      <c r="M109" s="1319"/>
      <c r="N109" s="1319"/>
      <c r="O109" s="1319"/>
      <c r="P109" s="1319"/>
      <c r="Q109" s="1319"/>
      <c r="R109" s="1319"/>
      <c r="S109" s="1319"/>
      <c r="T109" s="1319"/>
      <c r="U109" s="1319"/>
      <c r="V109" s="1319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55" t="s">
        <v>164</v>
      </c>
      <c r="B110" s="295" t="s">
        <v>104</v>
      </c>
      <c r="C110" s="296">
        <v>5</v>
      </c>
      <c r="D110" s="296"/>
      <c r="E110" s="296"/>
      <c r="F110" s="297"/>
      <c r="G110" s="298">
        <f>G111+G112</f>
        <v>3</v>
      </c>
      <c r="H110" s="337">
        <f aca="true" t="shared" si="6" ref="H110:H116">G110*30</f>
        <v>90</v>
      </c>
      <c r="I110" s="299"/>
      <c r="J110" s="300"/>
      <c r="K110" s="300"/>
      <c r="L110" s="300"/>
      <c r="M110" s="397"/>
      <c r="N110" s="301"/>
      <c r="O110" s="1467"/>
      <c r="P110" s="1468"/>
      <c r="Q110" s="302"/>
      <c r="R110" s="1469"/>
      <c r="S110" s="1470"/>
      <c r="T110" s="303"/>
      <c r="U110" s="303"/>
      <c r="V110" s="249"/>
    </row>
    <row r="111" spans="1:22" s="66" customFormat="1" ht="18.75">
      <c r="A111" s="342"/>
      <c r="B111" s="349" t="s">
        <v>42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79"/>
      <c r="J111" s="178"/>
      <c r="K111" s="178"/>
      <c r="L111" s="178"/>
      <c r="M111" s="398"/>
      <c r="N111" s="304"/>
      <c r="O111" s="1463"/>
      <c r="P111" s="1464"/>
      <c r="Q111" s="353"/>
      <c r="R111" s="1471"/>
      <c r="S111" s="1472"/>
      <c r="T111" s="44"/>
      <c r="U111" s="32"/>
      <c r="V111" s="251"/>
    </row>
    <row r="112" spans="1:22" s="66" customFormat="1" ht="18.75">
      <c r="A112" s="342"/>
      <c r="B112" s="350" t="s">
        <v>43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77">
        <v>4</v>
      </c>
      <c r="J112" s="476" t="s">
        <v>87</v>
      </c>
      <c r="K112" s="176"/>
      <c r="L112" s="176"/>
      <c r="M112" s="399">
        <f>H112-I112</f>
        <v>41</v>
      </c>
      <c r="N112" s="266"/>
      <c r="O112" s="1463"/>
      <c r="P112" s="1464"/>
      <c r="Q112" s="34"/>
      <c r="R112" s="1471"/>
      <c r="S112" s="1472"/>
      <c r="T112" s="32" t="s">
        <v>87</v>
      </c>
      <c r="U112" s="32"/>
      <c r="V112" s="251"/>
    </row>
    <row r="113" spans="1:25" s="24" customFormat="1" ht="19.5" customHeight="1">
      <c r="A113" s="256" t="s">
        <v>165</v>
      </c>
      <c r="B113" s="129" t="s">
        <v>199</v>
      </c>
      <c r="C113" s="351"/>
      <c r="D113" s="351">
        <v>4</v>
      </c>
      <c r="E113" s="351"/>
      <c r="F113" s="351"/>
      <c r="G113" s="352">
        <v>3</v>
      </c>
      <c r="H113" s="356">
        <f t="shared" si="6"/>
        <v>90</v>
      </c>
      <c r="I113" s="357">
        <v>8</v>
      </c>
      <c r="J113" s="345" t="s">
        <v>87</v>
      </c>
      <c r="K113" s="545" t="s">
        <v>87</v>
      </c>
      <c r="L113" s="345"/>
      <c r="M113" s="400">
        <f>H113-I113</f>
        <v>82</v>
      </c>
      <c r="N113" s="343"/>
      <c r="O113" s="1463"/>
      <c r="P113" s="1464"/>
      <c r="Q113" s="344"/>
      <c r="R113" s="1465" t="s">
        <v>94</v>
      </c>
      <c r="S113" s="1466"/>
      <c r="T113" s="346"/>
      <c r="U113" s="347"/>
      <c r="V113" s="348"/>
      <c r="W113" s="128"/>
      <c r="X113" s="128"/>
      <c r="Y113" s="128"/>
    </row>
    <row r="114" spans="1:25" s="24" customFormat="1" ht="19.5" customHeight="1">
      <c r="A114" s="256" t="s">
        <v>166</v>
      </c>
      <c r="B114" s="358" t="s">
        <v>105</v>
      </c>
      <c r="C114" s="359"/>
      <c r="D114" s="359"/>
      <c r="E114" s="359"/>
      <c r="F114" s="359"/>
      <c r="G114" s="360">
        <f>G115+G116</f>
        <v>6</v>
      </c>
      <c r="H114" s="5">
        <f t="shared" si="6"/>
        <v>180</v>
      </c>
      <c r="I114" s="30"/>
      <c r="J114" s="74"/>
      <c r="K114" s="74"/>
      <c r="L114" s="74"/>
      <c r="M114" s="401"/>
      <c r="N114" s="313"/>
      <c r="O114" s="1463"/>
      <c r="P114" s="1464"/>
      <c r="Q114" s="361"/>
      <c r="R114" s="1226"/>
      <c r="S114" s="1227"/>
      <c r="T114" s="127"/>
      <c r="U114" s="127"/>
      <c r="V114" s="403"/>
      <c r="W114" s="128"/>
      <c r="X114" s="128"/>
      <c r="Y114" s="128"/>
    </row>
    <row r="115" spans="1:25" s="24" customFormat="1" ht="19.5" customHeight="1">
      <c r="A115" s="256"/>
      <c r="B115" s="354" t="s">
        <v>42</v>
      </c>
      <c r="C115" s="359"/>
      <c r="D115" s="359"/>
      <c r="E115" s="359"/>
      <c r="F115" s="359"/>
      <c r="G115" s="360">
        <v>2</v>
      </c>
      <c r="H115" s="5">
        <f t="shared" si="6"/>
        <v>60</v>
      </c>
      <c r="I115" s="30"/>
      <c r="J115" s="74"/>
      <c r="K115" s="74"/>
      <c r="L115" s="74"/>
      <c r="M115" s="401"/>
      <c r="N115" s="313"/>
      <c r="O115" s="1463"/>
      <c r="P115" s="1464"/>
      <c r="Q115" s="361"/>
      <c r="R115" s="1226"/>
      <c r="S115" s="1227"/>
      <c r="T115" s="127"/>
      <c r="U115" s="127"/>
      <c r="V115" s="403"/>
      <c r="W115" s="128"/>
      <c r="X115" s="128"/>
      <c r="Y115" s="128"/>
    </row>
    <row r="116" spans="1:22" s="66" customFormat="1" ht="19.5" customHeight="1" thickBot="1">
      <c r="A116" s="392"/>
      <c r="B116" s="355" t="s">
        <v>43</v>
      </c>
      <c r="C116" s="492">
        <v>2</v>
      </c>
      <c r="D116" s="125"/>
      <c r="E116" s="125"/>
      <c r="F116" s="126"/>
      <c r="G116" s="151">
        <v>4</v>
      </c>
      <c r="H116" s="200">
        <f t="shared" si="6"/>
        <v>120</v>
      </c>
      <c r="I116" s="179">
        <v>10</v>
      </c>
      <c r="J116" s="479" t="s">
        <v>94</v>
      </c>
      <c r="K116" s="178"/>
      <c r="L116" s="479" t="s">
        <v>210</v>
      </c>
      <c r="M116" s="398">
        <f>H116-I116</f>
        <v>110</v>
      </c>
      <c r="N116" s="304"/>
      <c r="O116" s="1456" t="s">
        <v>211</v>
      </c>
      <c r="P116" s="1457"/>
      <c r="Q116" s="180"/>
      <c r="R116" s="1226"/>
      <c r="S116" s="1227"/>
      <c r="T116" s="41"/>
      <c r="U116" s="41"/>
      <c r="V116" s="305"/>
    </row>
    <row r="117" spans="1:22" s="66" customFormat="1" ht="19.5" customHeight="1" thickBot="1">
      <c r="A117" s="1452" t="s">
        <v>174</v>
      </c>
      <c r="B117" s="1458"/>
      <c r="C117" s="362"/>
      <c r="D117" s="363"/>
      <c r="E117" s="363"/>
      <c r="F117" s="364"/>
      <c r="G117" s="365">
        <f>G111+G115</f>
        <v>3.5</v>
      </c>
      <c r="H117" s="365">
        <f>H111+H115</f>
        <v>105</v>
      </c>
      <c r="I117" s="393"/>
      <c r="J117" s="394"/>
      <c r="K117" s="394"/>
      <c r="L117" s="394"/>
      <c r="M117" s="402"/>
      <c r="N117" s="404"/>
      <c r="O117" s="1459"/>
      <c r="P117" s="1460"/>
      <c r="Q117" s="395"/>
      <c r="R117" s="1461"/>
      <c r="S117" s="1462"/>
      <c r="T117" s="104"/>
      <c r="U117" s="104"/>
      <c r="V117" s="396"/>
    </row>
    <row r="118" spans="1:22" s="66" customFormat="1" ht="19.5" customHeight="1" thickBot="1">
      <c r="A118" s="1215" t="s">
        <v>72</v>
      </c>
      <c r="B118" s="1450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481">
        <f>M110+M116+M113</f>
        <v>192</v>
      </c>
      <c r="N118" s="270"/>
      <c r="O118" s="1195" t="s">
        <v>211</v>
      </c>
      <c r="P118" s="1196"/>
      <c r="Q118" s="93"/>
      <c r="R118" s="1195" t="s">
        <v>94</v>
      </c>
      <c r="S118" s="1196"/>
      <c r="T118" s="58" t="s">
        <v>87</v>
      </c>
      <c r="U118" s="58"/>
      <c r="V118" s="94"/>
    </row>
    <row r="119" spans="1:22" s="66" customFormat="1" ht="19.5" customHeight="1" thickBot="1">
      <c r="A119" s="1215" t="s">
        <v>26</v>
      </c>
      <c r="B119" s="1450"/>
      <c r="C119" s="546"/>
      <c r="D119" s="546"/>
      <c r="E119" s="546"/>
      <c r="F119" s="547"/>
      <c r="G119" s="548">
        <f>G110+G113+G114</f>
        <v>12</v>
      </c>
      <c r="H119" s="548">
        <f>H110+H113+H114</f>
        <v>360</v>
      </c>
      <c r="I119" s="549"/>
      <c r="J119" s="549"/>
      <c r="K119" s="549"/>
      <c r="L119" s="549"/>
      <c r="M119" s="549"/>
      <c r="N119" s="549"/>
      <c r="O119" s="550"/>
      <c r="P119" s="550"/>
      <c r="Q119" s="549"/>
      <c r="R119" s="550"/>
      <c r="S119" s="550"/>
      <c r="T119" s="550"/>
      <c r="U119" s="550"/>
      <c r="V119" s="551"/>
    </row>
    <row r="120" spans="1:34" s="22" customFormat="1" ht="21.75" customHeight="1" thickBot="1">
      <c r="A120" s="1320" t="s">
        <v>179</v>
      </c>
      <c r="B120" s="1321"/>
      <c r="C120" s="1321"/>
      <c r="D120" s="1321"/>
      <c r="E120" s="1321"/>
      <c r="F120" s="1321"/>
      <c r="G120" s="1321"/>
      <c r="H120" s="1321"/>
      <c r="I120" s="1321"/>
      <c r="J120" s="1321"/>
      <c r="K120" s="1321"/>
      <c r="L120" s="1321"/>
      <c r="M120" s="1321"/>
      <c r="N120" s="1321"/>
      <c r="O120" s="1321"/>
      <c r="P120" s="1321"/>
      <c r="Q120" s="1321"/>
      <c r="R120" s="1321"/>
      <c r="S120" s="1321"/>
      <c r="T120" s="1321"/>
      <c r="U120" s="1321"/>
      <c r="V120" s="1321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55" t="s">
        <v>180</v>
      </c>
      <c r="B121" s="306" t="s">
        <v>64</v>
      </c>
      <c r="C121" s="307"/>
      <c r="D121" s="308">
        <v>6</v>
      </c>
      <c r="E121" s="308"/>
      <c r="F121" s="309"/>
      <c r="G121" s="238">
        <v>3.5</v>
      </c>
      <c r="H121" s="237">
        <f>G121*30</f>
        <v>105</v>
      </c>
      <c r="I121" s="248">
        <v>8</v>
      </c>
      <c r="J121" s="575">
        <v>8</v>
      </c>
      <c r="K121" s="239"/>
      <c r="L121" s="239"/>
      <c r="M121" s="405">
        <f>H121-I121</f>
        <v>97</v>
      </c>
      <c r="N121" s="247"/>
      <c r="O121" s="1158"/>
      <c r="P121" s="1159"/>
      <c r="Q121" s="239"/>
      <c r="R121" s="1160"/>
      <c r="S121" s="1161"/>
      <c r="T121" s="311"/>
      <c r="U121" s="311" t="s">
        <v>94</v>
      </c>
      <c r="V121" s="312"/>
    </row>
    <row r="122" spans="1:22" s="66" customFormat="1" ht="18.75">
      <c r="A122" s="256" t="s">
        <v>181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06"/>
      <c r="N122" s="313"/>
      <c r="O122" s="1185"/>
      <c r="P122" s="1186"/>
      <c r="Q122" s="40"/>
      <c r="R122" s="1219"/>
      <c r="S122" s="1220"/>
      <c r="T122" s="65"/>
      <c r="U122" s="65"/>
      <c r="V122" s="314"/>
    </row>
    <row r="123" spans="1:22" s="66" customFormat="1" ht="18.75">
      <c r="A123" s="256"/>
      <c r="B123" s="358" t="s">
        <v>42</v>
      </c>
      <c r="C123" s="62"/>
      <c r="D123" s="63"/>
      <c r="E123" s="63"/>
      <c r="F123" s="64"/>
      <c r="G123" s="504">
        <v>1.5</v>
      </c>
      <c r="H123" s="5">
        <f>G123*30</f>
        <v>45</v>
      </c>
      <c r="I123" s="95"/>
      <c r="J123" s="40"/>
      <c r="K123" s="40"/>
      <c r="L123" s="40"/>
      <c r="M123" s="406"/>
      <c r="N123" s="313"/>
      <c r="O123" s="1185"/>
      <c r="P123" s="1186"/>
      <c r="Q123" s="40"/>
      <c r="R123" s="1219"/>
      <c r="S123" s="1220"/>
      <c r="T123" s="65"/>
      <c r="U123" s="65"/>
      <c r="V123" s="314"/>
    </row>
    <row r="124" spans="1:22" s="66" customFormat="1" ht="18.75">
      <c r="A124" s="256"/>
      <c r="B124" s="358" t="s">
        <v>43</v>
      </c>
      <c r="C124" s="62"/>
      <c r="D124" s="63"/>
      <c r="E124" s="63"/>
      <c r="F124" s="64"/>
      <c r="G124" s="504">
        <v>6.5</v>
      </c>
      <c r="H124" s="5">
        <f>G124*30</f>
        <v>195</v>
      </c>
      <c r="I124" s="95">
        <v>20</v>
      </c>
      <c r="J124" s="552">
        <v>10</v>
      </c>
      <c r="K124" s="40"/>
      <c r="L124" s="552">
        <v>10</v>
      </c>
      <c r="M124" s="406">
        <f>H124-I124</f>
        <v>175</v>
      </c>
      <c r="N124" s="313"/>
      <c r="O124" s="1185"/>
      <c r="P124" s="1186"/>
      <c r="Q124" s="40"/>
      <c r="R124" s="1219"/>
      <c r="S124" s="1220"/>
      <c r="T124" s="65"/>
      <c r="U124" s="65"/>
      <c r="V124" s="314"/>
    </row>
    <row r="125" spans="1:22" s="66" customFormat="1" ht="18.75" hidden="1">
      <c r="A125" s="256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06"/>
      <c r="N125" s="313"/>
      <c r="O125" s="1185"/>
      <c r="P125" s="1186"/>
      <c r="Q125" s="40"/>
      <c r="R125" s="1181"/>
      <c r="S125" s="1182"/>
      <c r="T125" s="65"/>
      <c r="U125" s="65"/>
      <c r="V125" s="314"/>
    </row>
    <row r="126" spans="1:22" s="66" customFormat="1" ht="18.75">
      <c r="A126" s="256" t="s">
        <v>182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52">
        <v>10</v>
      </c>
      <c r="K126" s="40"/>
      <c r="L126" s="552">
        <v>6</v>
      </c>
      <c r="M126" s="406">
        <f>H126-I126</f>
        <v>134</v>
      </c>
      <c r="N126" s="313"/>
      <c r="O126" s="1185"/>
      <c r="P126" s="1186"/>
      <c r="Q126" s="40"/>
      <c r="R126" s="1219"/>
      <c r="S126" s="1220"/>
      <c r="T126" s="65" t="s">
        <v>209</v>
      </c>
      <c r="U126" s="36"/>
      <c r="V126" s="315"/>
    </row>
    <row r="127" spans="1:22" s="66" customFormat="1" ht="37.5">
      <c r="A127" s="256" t="s">
        <v>183</v>
      </c>
      <c r="B127" s="132" t="s">
        <v>40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52">
        <v>4</v>
      </c>
      <c r="M127" s="401">
        <f>H127-I127</f>
        <v>41</v>
      </c>
      <c r="N127" s="250"/>
      <c r="O127" s="1185"/>
      <c r="P127" s="1186"/>
      <c r="Q127" s="28"/>
      <c r="R127" s="1219"/>
      <c r="S127" s="1220"/>
      <c r="T127" s="65"/>
      <c r="U127" s="36" t="s">
        <v>87</v>
      </c>
      <c r="V127" s="316"/>
    </row>
    <row r="128" spans="1:22" s="66" customFormat="1" ht="19.5" customHeight="1">
      <c r="A128" s="256" t="s">
        <v>184</v>
      </c>
      <c r="B128" s="85" t="s">
        <v>63</v>
      </c>
      <c r="C128" s="63"/>
      <c r="D128" s="63"/>
      <c r="E128" s="63"/>
      <c r="F128" s="64"/>
      <c r="G128" s="506">
        <f>G129+G130</f>
        <v>4.5</v>
      </c>
      <c r="H128" s="5">
        <f t="shared" si="7"/>
        <v>135</v>
      </c>
      <c r="I128" s="36"/>
      <c r="J128" s="36"/>
      <c r="K128" s="36"/>
      <c r="L128" s="36"/>
      <c r="M128" s="407"/>
      <c r="N128" s="410"/>
      <c r="O128" s="1185"/>
      <c r="P128" s="1186"/>
      <c r="Q128" s="36"/>
      <c r="R128" s="1219"/>
      <c r="S128" s="1220"/>
      <c r="T128" s="28"/>
      <c r="U128" s="28"/>
      <c r="V128" s="264"/>
    </row>
    <row r="129" spans="1:22" s="66" customFormat="1" ht="19.5" customHeight="1">
      <c r="A129" s="256"/>
      <c r="B129" s="358" t="s">
        <v>42</v>
      </c>
      <c r="C129" s="63"/>
      <c r="D129" s="63"/>
      <c r="E129" s="63"/>
      <c r="F129" s="64"/>
      <c r="G129" s="506">
        <v>1</v>
      </c>
      <c r="H129" s="5">
        <f t="shared" si="7"/>
        <v>30</v>
      </c>
      <c r="I129" s="30"/>
      <c r="J129" s="28"/>
      <c r="K129" s="28"/>
      <c r="L129" s="28"/>
      <c r="M129" s="401"/>
      <c r="N129" s="250"/>
      <c r="O129" s="1185"/>
      <c r="P129" s="1186"/>
      <c r="Q129" s="28"/>
      <c r="R129" s="1219"/>
      <c r="S129" s="1220"/>
      <c r="T129" s="28"/>
      <c r="U129" s="28"/>
      <c r="V129" s="314"/>
    </row>
    <row r="130" spans="1:22" s="66" customFormat="1" ht="19.5" customHeight="1">
      <c r="A130" s="256"/>
      <c r="B130" s="358" t="s">
        <v>43</v>
      </c>
      <c r="C130" s="63">
        <v>3</v>
      </c>
      <c r="D130" s="63"/>
      <c r="E130" s="63"/>
      <c r="F130" s="64"/>
      <c r="G130" s="506">
        <v>3.5</v>
      </c>
      <c r="H130" s="5">
        <f t="shared" si="7"/>
        <v>105</v>
      </c>
      <c r="I130" s="30">
        <v>12</v>
      </c>
      <c r="J130" s="544">
        <v>8</v>
      </c>
      <c r="K130" s="28"/>
      <c r="L130" s="544">
        <v>4</v>
      </c>
      <c r="M130" s="401">
        <f>H130-I130</f>
        <v>93</v>
      </c>
      <c r="N130" s="250"/>
      <c r="O130" s="1185"/>
      <c r="P130" s="1186"/>
      <c r="Q130" s="28" t="s">
        <v>88</v>
      </c>
      <c r="R130" s="1219"/>
      <c r="S130" s="1220"/>
      <c r="T130" s="28"/>
      <c r="U130" s="28"/>
      <c r="V130" s="314"/>
    </row>
    <row r="131" spans="1:22" s="66" customFormat="1" ht="19.5" customHeight="1">
      <c r="A131" s="256" t="s">
        <v>185</v>
      </c>
      <c r="B131" s="133" t="s">
        <v>66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44">
        <v>4</v>
      </c>
      <c r="K131" s="28"/>
      <c r="L131" s="28"/>
      <c r="M131" s="401">
        <f>H131-I131</f>
        <v>86</v>
      </c>
      <c r="N131" s="250"/>
      <c r="O131" s="1185"/>
      <c r="P131" s="1186"/>
      <c r="Q131" s="28" t="s">
        <v>87</v>
      </c>
      <c r="R131" s="1219"/>
      <c r="S131" s="1220"/>
      <c r="T131" s="81"/>
      <c r="U131" s="81"/>
      <c r="V131" s="286"/>
    </row>
    <row r="132" spans="1:22" s="66" customFormat="1" ht="19.5" customHeight="1">
      <c r="A132" s="256" t="s">
        <v>186</v>
      </c>
      <c r="B132" s="73" t="s">
        <v>32</v>
      </c>
      <c r="C132" s="36"/>
      <c r="D132" s="36"/>
      <c r="E132" s="36"/>
      <c r="F132" s="36"/>
      <c r="G132" s="508">
        <f>G133+G134</f>
        <v>7</v>
      </c>
      <c r="H132" s="36">
        <f t="shared" si="7"/>
        <v>210</v>
      </c>
      <c r="I132" s="36"/>
      <c r="J132" s="36"/>
      <c r="K132" s="36"/>
      <c r="L132" s="36"/>
      <c r="M132" s="407"/>
      <c r="N132" s="410"/>
      <c r="O132" s="1185"/>
      <c r="P132" s="1186"/>
      <c r="Q132" s="36"/>
      <c r="R132" s="1219"/>
      <c r="S132" s="1220"/>
      <c r="T132" s="40"/>
      <c r="U132" s="40"/>
      <c r="V132" s="251"/>
    </row>
    <row r="133" spans="1:22" s="66" customFormat="1" ht="19.5" customHeight="1">
      <c r="A133" s="256"/>
      <c r="B133" s="358" t="s">
        <v>42</v>
      </c>
      <c r="C133" s="62"/>
      <c r="D133" s="63"/>
      <c r="E133" s="63"/>
      <c r="F133" s="64"/>
      <c r="G133" s="504">
        <v>1.5</v>
      </c>
      <c r="H133" s="36">
        <f t="shared" si="7"/>
        <v>45</v>
      </c>
      <c r="I133" s="30"/>
      <c r="J133" s="40"/>
      <c r="K133" s="40"/>
      <c r="L133" s="40"/>
      <c r="M133" s="401"/>
      <c r="N133" s="250"/>
      <c r="O133" s="1185"/>
      <c r="P133" s="1186"/>
      <c r="Q133" s="28"/>
      <c r="R133" s="1219"/>
      <c r="S133" s="1220"/>
      <c r="T133" s="40"/>
      <c r="U133" s="40"/>
      <c r="V133" s="251"/>
    </row>
    <row r="134" spans="1:22" s="66" customFormat="1" ht="19.5" customHeight="1">
      <c r="A134" s="256"/>
      <c r="B134" s="358" t="s">
        <v>43</v>
      </c>
      <c r="C134" s="63">
        <v>4</v>
      </c>
      <c r="D134" s="63"/>
      <c r="E134" s="63"/>
      <c r="F134" s="64"/>
      <c r="G134" s="508">
        <v>5.5</v>
      </c>
      <c r="H134" s="5">
        <f t="shared" si="7"/>
        <v>165</v>
      </c>
      <c r="I134" s="30">
        <v>16</v>
      </c>
      <c r="J134" s="552">
        <v>8</v>
      </c>
      <c r="K134" s="40"/>
      <c r="L134" s="552">
        <v>8</v>
      </c>
      <c r="M134" s="401">
        <f>H134-I134</f>
        <v>149</v>
      </c>
      <c r="N134" s="250"/>
      <c r="O134" s="1185"/>
      <c r="P134" s="1186"/>
      <c r="Q134" s="28"/>
      <c r="R134" s="1164" t="s">
        <v>88</v>
      </c>
      <c r="S134" s="1165"/>
      <c r="T134" s="40"/>
      <c r="U134" s="40"/>
      <c r="V134" s="251"/>
    </row>
    <row r="135" spans="1:22" s="66" customFormat="1" ht="19.5" customHeight="1">
      <c r="A135" s="256" t="s">
        <v>197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52">
        <v>8</v>
      </c>
      <c r="K135" s="40"/>
      <c r="L135" s="40" t="s">
        <v>90</v>
      </c>
      <c r="M135" s="401">
        <f>H135-I135</f>
        <v>123</v>
      </c>
      <c r="N135" s="250"/>
      <c r="O135" s="1185"/>
      <c r="P135" s="1186"/>
      <c r="Q135" s="28"/>
      <c r="R135" s="1164"/>
      <c r="S135" s="1165"/>
      <c r="T135" s="40"/>
      <c r="U135" s="40"/>
      <c r="V135" s="251"/>
    </row>
    <row r="136" spans="1:22" s="66" customFormat="1" ht="37.5" customHeight="1">
      <c r="A136" s="256" t="s">
        <v>198</v>
      </c>
      <c r="B136" s="73" t="s">
        <v>249</v>
      </c>
      <c r="C136" s="62"/>
      <c r="D136" s="63"/>
      <c r="E136" s="63"/>
      <c r="F136" s="64">
        <v>5</v>
      </c>
      <c r="G136" s="199">
        <v>1</v>
      </c>
      <c r="H136" s="5">
        <f>G136*30</f>
        <v>30</v>
      </c>
      <c r="I136" s="30">
        <v>4</v>
      </c>
      <c r="J136" s="28"/>
      <c r="K136" s="28"/>
      <c r="L136" s="28" t="s">
        <v>87</v>
      </c>
      <c r="M136" s="243">
        <f>H136-I136</f>
        <v>26</v>
      </c>
      <c r="N136" s="287"/>
      <c r="O136" s="1185"/>
      <c r="P136" s="1186"/>
      <c r="Q136" s="83"/>
      <c r="R136" s="1181"/>
      <c r="S136" s="1182"/>
      <c r="T136" s="40" t="s">
        <v>87</v>
      </c>
      <c r="U136" s="40"/>
      <c r="V136" s="251"/>
    </row>
    <row r="137" spans="1:22" s="66" customFormat="1" ht="57.75" customHeight="1">
      <c r="A137" s="256" t="s">
        <v>187</v>
      </c>
      <c r="B137" s="424" t="s">
        <v>106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1"/>
      <c r="N137" s="250"/>
      <c r="O137" s="1185"/>
      <c r="P137" s="1186"/>
      <c r="Q137" s="28"/>
      <c r="R137" s="1164"/>
      <c r="S137" s="1165"/>
      <c r="T137" s="40"/>
      <c r="U137" s="40"/>
      <c r="V137" s="251"/>
    </row>
    <row r="138" spans="1:22" s="66" customFormat="1" ht="42.75" customHeight="1">
      <c r="A138" s="256" t="s">
        <v>188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52">
        <v>8</v>
      </c>
      <c r="K138" s="552">
        <v>2</v>
      </c>
      <c r="L138" s="552">
        <v>2</v>
      </c>
      <c r="M138" s="401">
        <f>H138-I138</f>
        <v>228</v>
      </c>
      <c r="N138" s="250"/>
      <c r="O138" s="1185"/>
      <c r="P138" s="1186"/>
      <c r="Q138" s="28"/>
      <c r="R138" s="1164"/>
      <c r="S138" s="1165"/>
      <c r="T138" s="40"/>
      <c r="U138" s="40" t="s">
        <v>92</v>
      </c>
      <c r="V138" s="251"/>
    </row>
    <row r="139" spans="1:22" s="66" customFormat="1" ht="19.5" customHeight="1">
      <c r="A139" s="256" t="s">
        <v>189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07"/>
      <c r="N139" s="410"/>
      <c r="O139" s="1185"/>
      <c r="P139" s="1186"/>
      <c r="Q139" s="36"/>
      <c r="R139" s="1164"/>
      <c r="S139" s="1165"/>
      <c r="T139" s="32"/>
      <c r="U139" s="32"/>
      <c r="V139" s="251"/>
    </row>
    <row r="140" spans="1:22" s="66" customFormat="1" ht="19.5" customHeight="1">
      <c r="A140" s="256"/>
      <c r="B140" s="358" t="s">
        <v>42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1"/>
      <c r="N140" s="250"/>
      <c r="O140" s="1185"/>
      <c r="P140" s="1186"/>
      <c r="Q140" s="28"/>
      <c r="R140" s="1164"/>
      <c r="S140" s="1165"/>
      <c r="T140" s="32"/>
      <c r="U140" s="32"/>
      <c r="V140" s="251"/>
    </row>
    <row r="141" spans="1:22" s="66" customFormat="1" ht="19.5" customHeight="1">
      <c r="A141" s="256"/>
      <c r="B141" s="370" t="s">
        <v>43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52">
        <v>6</v>
      </c>
      <c r="K141" s="40"/>
      <c r="L141" s="552">
        <v>2</v>
      </c>
      <c r="M141" s="401">
        <f>H139-I141</f>
        <v>142</v>
      </c>
      <c r="N141" s="250"/>
      <c r="O141" s="1185"/>
      <c r="P141" s="1186"/>
      <c r="Q141" s="28"/>
      <c r="R141" s="1164" t="s">
        <v>94</v>
      </c>
      <c r="S141" s="1165"/>
      <c r="T141" s="32"/>
      <c r="U141" s="32"/>
      <c r="V141" s="251"/>
    </row>
    <row r="142" spans="1:22" s="66" customFormat="1" ht="20.25" customHeight="1">
      <c r="A142" s="256" t="s">
        <v>190</v>
      </c>
      <c r="B142" s="432" t="s">
        <v>170</v>
      </c>
      <c r="C142" s="63">
        <v>5</v>
      </c>
      <c r="D142" s="86"/>
      <c r="E142" s="86"/>
      <c r="F142" s="64"/>
      <c r="G142" s="504">
        <v>3.5</v>
      </c>
      <c r="H142" s="5">
        <f t="shared" si="7"/>
        <v>105</v>
      </c>
      <c r="I142" s="30"/>
      <c r="J142" s="40"/>
      <c r="K142" s="40"/>
      <c r="L142" s="40"/>
      <c r="M142" s="401"/>
      <c r="N142" s="250"/>
      <c r="O142" s="1185"/>
      <c r="P142" s="1186"/>
      <c r="Q142" s="28"/>
      <c r="R142" s="1164"/>
      <c r="S142" s="1165"/>
      <c r="T142" s="40"/>
      <c r="U142" s="40"/>
      <c r="V142" s="251"/>
    </row>
    <row r="143" spans="1:22" s="66" customFormat="1" ht="20.25" customHeight="1">
      <c r="A143" s="256"/>
      <c r="B143" s="358" t="s">
        <v>42</v>
      </c>
      <c r="C143" s="62"/>
      <c r="D143" s="86"/>
      <c r="E143" s="86"/>
      <c r="F143" s="64"/>
      <c r="G143" s="504">
        <v>0.5</v>
      </c>
      <c r="H143" s="5">
        <f t="shared" si="7"/>
        <v>15</v>
      </c>
      <c r="I143" s="30"/>
      <c r="J143" s="40"/>
      <c r="K143" s="40"/>
      <c r="L143" s="40"/>
      <c r="M143" s="401"/>
      <c r="N143" s="250"/>
      <c r="O143" s="1185"/>
      <c r="P143" s="1186"/>
      <c r="Q143" s="28"/>
      <c r="R143" s="1164"/>
      <c r="S143" s="1165"/>
      <c r="T143" s="40"/>
      <c r="U143" s="40"/>
      <c r="V143" s="251"/>
    </row>
    <row r="144" spans="1:22" s="66" customFormat="1" ht="20.25" customHeight="1">
      <c r="A144" s="256"/>
      <c r="B144" s="370" t="s">
        <v>43</v>
      </c>
      <c r="C144" s="62"/>
      <c r="D144" s="86"/>
      <c r="E144" s="86"/>
      <c r="F144" s="64"/>
      <c r="G144" s="504">
        <v>3</v>
      </c>
      <c r="H144" s="5">
        <f>G144*30</f>
        <v>90</v>
      </c>
      <c r="I144" s="30">
        <v>8</v>
      </c>
      <c r="J144" s="552">
        <v>6</v>
      </c>
      <c r="K144" s="40"/>
      <c r="L144" s="552">
        <v>2</v>
      </c>
      <c r="M144" s="401">
        <f>H144-I144</f>
        <v>82</v>
      </c>
      <c r="N144" s="250"/>
      <c r="O144" s="1185"/>
      <c r="P144" s="1186"/>
      <c r="Q144" s="28"/>
      <c r="R144" s="1164"/>
      <c r="S144" s="1165"/>
      <c r="T144" s="28" t="s">
        <v>94</v>
      </c>
      <c r="U144" s="40"/>
      <c r="V144" s="251"/>
    </row>
    <row r="145" spans="1:22" s="66" customFormat="1" ht="18.75">
      <c r="A145" s="256" t="s">
        <v>191</v>
      </c>
      <c r="B145" s="85" t="s">
        <v>84</v>
      </c>
      <c r="C145" s="62"/>
      <c r="D145" s="63"/>
      <c r="E145" s="63"/>
      <c r="F145" s="64"/>
      <c r="G145" s="504">
        <f>G146+G147</f>
        <v>3</v>
      </c>
      <c r="H145" s="5">
        <f>G145*30</f>
        <v>90</v>
      </c>
      <c r="I145" s="30"/>
      <c r="J145" s="28"/>
      <c r="K145" s="28"/>
      <c r="L145" s="28"/>
      <c r="M145" s="401"/>
      <c r="N145" s="250"/>
      <c r="O145" s="1185"/>
      <c r="P145" s="1186"/>
      <c r="Q145" s="28"/>
      <c r="R145" s="1164"/>
      <c r="S145" s="1165"/>
      <c r="T145" s="35"/>
      <c r="U145" s="35"/>
      <c r="V145" s="264"/>
    </row>
    <row r="146" spans="1:22" s="66" customFormat="1" ht="18.75">
      <c r="A146" s="256"/>
      <c r="B146" s="358" t="s">
        <v>42</v>
      </c>
      <c r="C146" s="62"/>
      <c r="D146" s="63"/>
      <c r="E146" s="63"/>
      <c r="F146" s="64"/>
      <c r="G146" s="504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1"/>
      <c r="N146" s="250"/>
      <c r="O146" s="1185"/>
      <c r="P146" s="1186"/>
      <c r="Q146" s="28"/>
      <c r="R146" s="1164"/>
      <c r="S146" s="1165"/>
      <c r="T146" s="35"/>
      <c r="U146" s="35"/>
      <c r="V146" s="314"/>
    </row>
    <row r="147" spans="1:22" s="66" customFormat="1" ht="18.75">
      <c r="A147" s="256"/>
      <c r="B147" s="370" t="s">
        <v>43</v>
      </c>
      <c r="C147" s="62"/>
      <c r="D147" s="63">
        <v>6</v>
      </c>
      <c r="E147" s="63"/>
      <c r="F147" s="64"/>
      <c r="G147" s="504">
        <v>2.5</v>
      </c>
      <c r="H147" s="5">
        <f t="shared" si="8"/>
        <v>75</v>
      </c>
      <c r="I147" s="30">
        <v>4</v>
      </c>
      <c r="J147" s="544">
        <v>4</v>
      </c>
      <c r="K147" s="28"/>
      <c r="L147" s="28"/>
      <c r="M147" s="401">
        <f>H147-I147</f>
        <v>71</v>
      </c>
      <c r="N147" s="250"/>
      <c r="O147" s="1185"/>
      <c r="P147" s="1186"/>
      <c r="Q147" s="28"/>
      <c r="R147" s="1164"/>
      <c r="S147" s="1165"/>
      <c r="T147" s="35"/>
      <c r="U147" s="35" t="s">
        <v>87</v>
      </c>
      <c r="V147" s="314"/>
    </row>
    <row r="148" spans="1:22" s="66" customFormat="1" ht="20.25" customHeight="1">
      <c r="A148" s="256" t="s">
        <v>192</v>
      </c>
      <c r="B148" s="132" t="s">
        <v>58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576">
        <v>12</v>
      </c>
      <c r="K148" s="124"/>
      <c r="L148" s="576">
        <v>8</v>
      </c>
      <c r="M148" s="408">
        <f>H148-I148</f>
        <v>205</v>
      </c>
      <c r="N148" s="317"/>
      <c r="O148" s="1185"/>
      <c r="P148" s="1186"/>
      <c r="Q148" s="124"/>
      <c r="R148" s="1164"/>
      <c r="S148" s="1165"/>
      <c r="T148" s="135"/>
      <c r="U148" s="135"/>
      <c r="V148" s="315"/>
    </row>
    <row r="149" spans="1:22" s="66" customFormat="1" ht="22.5" customHeight="1">
      <c r="A149" s="256" t="s">
        <v>193</v>
      </c>
      <c r="B149" s="132" t="s">
        <v>58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52">
        <v>6</v>
      </c>
      <c r="K149" s="40"/>
      <c r="L149" s="552">
        <v>2</v>
      </c>
      <c r="M149" s="408">
        <f>H149-I149</f>
        <v>82</v>
      </c>
      <c r="N149" s="317"/>
      <c r="O149" s="1185"/>
      <c r="P149" s="1186"/>
      <c r="Q149" s="124"/>
      <c r="R149" s="1164"/>
      <c r="S149" s="1165"/>
      <c r="T149" s="553" t="s">
        <v>94</v>
      </c>
      <c r="U149" s="135"/>
      <c r="V149" s="315"/>
    </row>
    <row r="150" spans="1:22" s="66" customFormat="1" ht="21.75" customHeight="1">
      <c r="A150" s="256" t="s">
        <v>194</v>
      </c>
      <c r="B150" s="132" t="s">
        <v>58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52">
        <v>6</v>
      </c>
      <c r="K150" s="40"/>
      <c r="L150" s="552">
        <v>2</v>
      </c>
      <c r="M150" s="408">
        <f>H150-I150</f>
        <v>82</v>
      </c>
      <c r="N150" s="317"/>
      <c r="O150" s="1185"/>
      <c r="P150" s="1186"/>
      <c r="Q150" s="124"/>
      <c r="R150" s="1164"/>
      <c r="S150" s="1165"/>
      <c r="T150" s="135"/>
      <c r="U150" s="135" t="s">
        <v>94</v>
      </c>
      <c r="V150" s="315"/>
    </row>
    <row r="151" spans="1:22" s="66" customFormat="1" ht="39.75" customHeight="1" thickBot="1">
      <c r="A151" s="256" t="s">
        <v>195</v>
      </c>
      <c r="B151" s="136" t="s">
        <v>71</v>
      </c>
      <c r="C151" s="137"/>
      <c r="D151" s="130"/>
      <c r="E151" s="130">
        <v>6</v>
      </c>
      <c r="F151" s="138"/>
      <c r="G151" s="42">
        <v>1.5</v>
      </c>
      <c r="H151" s="200">
        <f t="shared" si="8"/>
        <v>45</v>
      </c>
      <c r="I151" s="43">
        <v>4</v>
      </c>
      <c r="J151" s="139"/>
      <c r="K151" s="139"/>
      <c r="L151" s="577">
        <v>4</v>
      </c>
      <c r="M151" s="409">
        <f>H151-I151</f>
        <v>41</v>
      </c>
      <c r="N151" s="411"/>
      <c r="O151" s="1185"/>
      <c r="P151" s="1186"/>
      <c r="Q151" s="412"/>
      <c r="R151" s="1164"/>
      <c r="S151" s="1165"/>
      <c r="T151" s="413"/>
      <c r="U151" s="414" t="s">
        <v>87</v>
      </c>
      <c r="V151" s="415"/>
    </row>
    <row r="152" spans="1:25" s="66" customFormat="1" ht="22.5" customHeight="1" thickBot="1">
      <c r="A152" s="1452" t="s">
        <v>42</v>
      </c>
      <c r="B152" s="1453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0"/>
      <c r="N152" s="318"/>
      <c r="O152" s="1448"/>
      <c r="P152" s="1449"/>
      <c r="Q152" s="104"/>
      <c r="R152" s="1454"/>
      <c r="S152" s="1455"/>
      <c r="T152" s="105"/>
      <c r="U152" s="205"/>
      <c r="V152" s="206"/>
      <c r="W152" s="66">
        <f>30*G152</f>
        <v>300</v>
      </c>
      <c r="Y152" s="66">
        <v>16</v>
      </c>
    </row>
    <row r="153" spans="1:25" s="66" customFormat="1" ht="19.5" customHeight="1" thickBot="1">
      <c r="A153" s="1446" t="s">
        <v>72</v>
      </c>
      <c r="B153" s="1447"/>
      <c r="C153" s="201"/>
      <c r="D153" s="202"/>
      <c r="E153" s="202"/>
      <c r="F153" s="203"/>
      <c r="G153" s="204">
        <f>G124+G121+G130+G131+G134+G141+G138+G148+G147+G144</f>
        <v>46</v>
      </c>
      <c r="H153" s="204">
        <f>H124+H121+H130+H131+H134+H141+H138+H148+H147+H144</f>
        <v>1380</v>
      </c>
      <c r="I153" s="482">
        <f>I124+I121+I130+I131+I134+I141+I138+I136+I144+I148+I147</f>
        <v>116</v>
      </c>
      <c r="J153" s="482">
        <f>J124+J121+J130+J131+J134+J141+J138+J136+J144+J148+J147</f>
        <v>74</v>
      </c>
      <c r="K153" s="482">
        <f>K124+K121+K130+K131+K134+K141+K138+K136+K144+K148+K147</f>
        <v>2</v>
      </c>
      <c r="L153" s="482" t="e">
        <f>L124+L121+L130+L131+L134+L141+L138+L136+L144+L148+L147</f>
        <v>#VALUE!</v>
      </c>
      <c r="M153" s="483">
        <f>M122+M121+M130+M131+M134+M141+M138+M142+M145+M148</f>
        <v>1000</v>
      </c>
      <c r="N153" s="484"/>
      <c r="O153" s="1448"/>
      <c r="P153" s="1449"/>
      <c r="Q153" s="485" t="s">
        <v>209</v>
      </c>
      <c r="R153" s="1195" t="s">
        <v>215</v>
      </c>
      <c r="S153" s="1196"/>
      <c r="T153" s="485" t="s">
        <v>250</v>
      </c>
      <c r="U153" s="485" t="s">
        <v>251</v>
      </c>
      <c r="V153" s="486"/>
      <c r="W153" s="66">
        <f>30*G153</f>
        <v>1380</v>
      </c>
      <c r="Y153" s="66">
        <v>20</v>
      </c>
    </row>
    <row r="154" spans="1:25" s="66" customFormat="1" ht="19.5" customHeight="1" thickBot="1">
      <c r="A154" s="1215" t="s">
        <v>26</v>
      </c>
      <c r="B154" s="1450"/>
      <c r="C154" s="201"/>
      <c r="D154" s="202"/>
      <c r="E154" s="202"/>
      <c r="F154" s="203"/>
      <c r="G154" s="204">
        <f>G121+G122+G128+G131+G132+G137+G138+G139+G142+G145+G148</f>
        <v>56</v>
      </c>
      <c r="H154" s="204">
        <f>H121+H122+H128+H131+H132+H137+H138+H139+H142+H145+H148</f>
        <v>1680</v>
      </c>
      <c r="I154" s="482"/>
      <c r="J154" s="482"/>
      <c r="K154" s="482"/>
      <c r="L154" s="482"/>
      <c r="M154" s="483"/>
      <c r="N154" s="484"/>
      <c r="O154" s="513"/>
      <c r="P154" s="514"/>
      <c r="Q154" s="485"/>
      <c r="R154" s="511"/>
      <c r="S154" s="512"/>
      <c r="T154" s="485"/>
      <c r="U154" s="485"/>
      <c r="V154" s="486"/>
      <c r="W154" s="66">
        <f>30*G154</f>
        <v>1680</v>
      </c>
      <c r="Y154" s="66">
        <v>36</v>
      </c>
    </row>
    <row r="155" spans="1:25" s="114" customFormat="1" ht="19.5" customHeight="1" thickBot="1">
      <c r="A155" s="1370" t="s">
        <v>85</v>
      </c>
      <c r="B155" s="1451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1"/>
      <c r="N155" s="292"/>
      <c r="O155" s="1211"/>
      <c r="P155" s="1212"/>
      <c r="Q155" s="110"/>
      <c r="R155" s="1209"/>
      <c r="S155" s="1210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438" t="s">
        <v>42</v>
      </c>
      <c r="B156" s="1439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24"/>
      <c r="N156" s="293"/>
      <c r="O156" s="1440"/>
      <c r="P156" s="1441"/>
      <c r="Q156" s="116"/>
      <c r="R156" s="1442"/>
      <c r="S156" s="1443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444" t="s">
        <v>79</v>
      </c>
      <c r="B157" s="1445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25"/>
      <c r="N157" s="294"/>
      <c r="O157" s="1440"/>
      <c r="P157" s="1441"/>
      <c r="Q157" s="120"/>
      <c r="R157" s="1442"/>
      <c r="S157" s="1443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429" t="s">
        <v>253</v>
      </c>
      <c r="B158" s="1430"/>
      <c r="C158" s="1430"/>
      <c r="D158" s="1430"/>
      <c r="E158" s="1430"/>
      <c r="F158" s="1430"/>
      <c r="G158" s="1430"/>
      <c r="H158" s="1430"/>
      <c r="I158" s="1430"/>
      <c r="J158" s="1430"/>
      <c r="K158" s="1430"/>
      <c r="L158" s="1430"/>
      <c r="M158" s="1430"/>
      <c r="N158" s="1430"/>
      <c r="O158" s="1430"/>
      <c r="P158" s="1430"/>
      <c r="Q158" s="1430"/>
      <c r="R158" s="1430"/>
      <c r="S158" s="1430"/>
      <c r="T158" s="1430"/>
      <c r="U158" s="1430"/>
      <c r="V158" s="1431"/>
      <c r="W158" s="113"/>
      <c r="X158" s="113"/>
      <c r="Y158" s="113"/>
    </row>
    <row r="159" spans="1:25" s="114" customFormat="1" ht="19.5" customHeight="1">
      <c r="A159" s="32" t="s">
        <v>254</v>
      </c>
      <c r="B159" s="127" t="s">
        <v>255</v>
      </c>
      <c r="C159" s="561"/>
      <c r="D159" s="562"/>
      <c r="E159" s="562"/>
      <c r="F159" s="561"/>
      <c r="G159" s="563">
        <v>4</v>
      </c>
      <c r="H159" s="563">
        <f>30*G159</f>
        <v>120</v>
      </c>
      <c r="I159" s="563"/>
      <c r="J159" s="564"/>
      <c r="K159" s="564"/>
      <c r="L159" s="564"/>
      <c r="M159" s="564"/>
      <c r="N159" s="565"/>
      <c r="O159" s="565"/>
      <c r="P159" s="565"/>
      <c r="Q159" s="564"/>
      <c r="R159" s="564"/>
      <c r="S159" s="564"/>
      <c r="T159" s="566"/>
      <c r="U159" s="566"/>
      <c r="V159" s="566"/>
      <c r="W159" s="113"/>
      <c r="X159" s="113"/>
      <c r="Y159" s="113"/>
    </row>
    <row r="160" spans="1:25" s="114" customFormat="1" ht="19.5" customHeight="1">
      <c r="A160" s="32" t="s">
        <v>169</v>
      </c>
      <c r="B160" s="127" t="s">
        <v>256</v>
      </c>
      <c r="C160" s="561"/>
      <c r="D160" s="562"/>
      <c r="E160" s="562"/>
      <c r="F160" s="561"/>
      <c r="G160" s="563">
        <v>8</v>
      </c>
      <c r="H160" s="563">
        <f>30*G160</f>
        <v>240</v>
      </c>
      <c r="I160" s="563"/>
      <c r="J160" s="564"/>
      <c r="K160" s="564"/>
      <c r="L160" s="564"/>
      <c r="M160" s="564"/>
      <c r="N160" s="565"/>
      <c r="O160" s="565"/>
      <c r="P160" s="565"/>
      <c r="Q160" s="564"/>
      <c r="R160" s="564"/>
      <c r="S160" s="564"/>
      <c r="T160" s="566"/>
      <c r="U160" s="566"/>
      <c r="V160" s="566"/>
      <c r="W160" s="113"/>
      <c r="X160" s="113"/>
      <c r="Y160" s="113"/>
    </row>
    <row r="161" spans="1:25" s="114" customFormat="1" ht="19.5" customHeight="1">
      <c r="A161" s="1432" t="s">
        <v>257</v>
      </c>
      <c r="B161" s="1432"/>
      <c r="C161" s="561"/>
      <c r="D161" s="562"/>
      <c r="E161" s="562"/>
      <c r="F161" s="561"/>
      <c r="G161" s="563">
        <f>SUM(G159:G160)</f>
        <v>12</v>
      </c>
      <c r="H161" s="563">
        <f>SUM(H159:H160)</f>
        <v>360</v>
      </c>
      <c r="I161" s="563"/>
      <c r="J161" s="564"/>
      <c r="K161" s="564"/>
      <c r="L161" s="564"/>
      <c r="M161" s="564"/>
      <c r="N161" s="565"/>
      <c r="O161" s="565"/>
      <c r="P161" s="565"/>
      <c r="Q161" s="564"/>
      <c r="R161" s="564"/>
      <c r="S161" s="564"/>
      <c r="T161" s="566"/>
      <c r="U161" s="566"/>
      <c r="V161" s="566"/>
      <c r="W161" s="113"/>
      <c r="X161" s="113"/>
      <c r="Y161" s="113"/>
    </row>
    <row r="162" spans="1:25" s="114" customFormat="1" ht="19.5" customHeight="1">
      <c r="A162" s="560"/>
      <c r="B162" s="128"/>
      <c r="C162" s="555"/>
      <c r="D162" s="556"/>
      <c r="E162" s="556"/>
      <c r="F162" s="555"/>
      <c r="G162" s="557"/>
      <c r="H162" s="557"/>
      <c r="I162" s="557"/>
      <c r="J162" s="558"/>
      <c r="K162" s="558"/>
      <c r="L162" s="558"/>
      <c r="M162" s="558"/>
      <c r="N162" s="559"/>
      <c r="O162" s="559"/>
      <c r="P162" s="559"/>
      <c r="Q162" s="558"/>
      <c r="R162" s="558"/>
      <c r="S162" s="558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60"/>
      <c r="B163" s="128"/>
      <c r="C163" s="555"/>
      <c r="D163" s="556"/>
      <c r="E163" s="556"/>
      <c r="F163" s="555"/>
      <c r="G163" s="557"/>
      <c r="H163" s="557"/>
      <c r="I163" s="557"/>
      <c r="J163" s="558"/>
      <c r="K163" s="558"/>
      <c r="L163" s="558"/>
      <c r="M163" s="558"/>
      <c r="N163" s="559"/>
      <c r="O163" s="559"/>
      <c r="P163" s="559"/>
      <c r="Q163" s="558"/>
      <c r="R163" s="558"/>
      <c r="S163" s="558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54"/>
      <c r="B164" s="554"/>
      <c r="C164" s="555"/>
      <c r="D164" s="556"/>
      <c r="E164" s="556"/>
      <c r="F164" s="555"/>
      <c r="G164" s="557"/>
      <c r="H164" s="557"/>
      <c r="I164" s="557"/>
      <c r="J164" s="558"/>
      <c r="K164" s="558"/>
      <c r="L164" s="558"/>
      <c r="M164" s="558"/>
      <c r="N164" s="559"/>
      <c r="O164" s="559"/>
      <c r="P164" s="559"/>
      <c r="Q164" s="558"/>
      <c r="R164" s="558"/>
      <c r="S164" s="558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429" t="s">
        <v>252</v>
      </c>
      <c r="B165" s="1430"/>
      <c r="C165" s="1430"/>
      <c r="D165" s="1430"/>
      <c r="E165" s="1430"/>
      <c r="F165" s="1430"/>
      <c r="G165" s="1430"/>
      <c r="H165" s="1430"/>
      <c r="I165" s="1430"/>
      <c r="J165" s="1430"/>
      <c r="K165" s="1430"/>
      <c r="L165" s="1430"/>
      <c r="M165" s="1430"/>
      <c r="N165" s="1430"/>
      <c r="O165" s="1430"/>
      <c r="P165" s="1430"/>
      <c r="Q165" s="1430"/>
      <c r="R165" s="1430"/>
      <c r="S165" s="1430"/>
      <c r="T165" s="1430"/>
      <c r="U165" s="1430"/>
      <c r="V165" s="1431"/>
      <c r="X165" s="66">
        <v>58.5</v>
      </c>
    </row>
    <row r="166" spans="1:24" s="31" customFormat="1" ht="18.75">
      <c r="A166" s="256" t="s">
        <v>168</v>
      </c>
      <c r="B166" s="99" t="s">
        <v>62</v>
      </c>
      <c r="C166" s="100"/>
      <c r="D166" s="100"/>
      <c r="E166" s="100"/>
      <c r="F166" s="98" t="s">
        <v>234</v>
      </c>
      <c r="G166" s="493">
        <v>16.5</v>
      </c>
      <c r="H166" s="374">
        <f>G166*30</f>
        <v>495</v>
      </c>
      <c r="I166" s="1254" t="s">
        <v>69</v>
      </c>
      <c r="J166" s="1360"/>
      <c r="K166" s="1360"/>
      <c r="L166" s="1360"/>
      <c r="M166" s="1360"/>
      <c r="N166" s="1360"/>
      <c r="O166" s="1360"/>
      <c r="P166" s="1360"/>
      <c r="Q166" s="1360"/>
      <c r="R166" s="1360"/>
      <c r="S166" s="1360"/>
      <c r="T166" s="1360"/>
      <c r="U166" s="1360"/>
      <c r="V166" s="1255"/>
      <c r="X166" s="31">
        <v>56</v>
      </c>
    </row>
    <row r="167" spans="1:24" s="66" customFormat="1" ht="19.5" thickBot="1">
      <c r="A167" s="256" t="s">
        <v>169</v>
      </c>
      <c r="B167" s="102" t="s">
        <v>81</v>
      </c>
      <c r="C167" s="101"/>
      <c r="D167" s="101"/>
      <c r="E167" s="101"/>
      <c r="F167" s="101" t="s">
        <v>234</v>
      </c>
      <c r="G167" s="494">
        <v>3</v>
      </c>
      <c r="H167" s="374">
        <f>G167*30</f>
        <v>90</v>
      </c>
      <c r="I167" s="1433" t="s">
        <v>70</v>
      </c>
      <c r="J167" s="1434"/>
      <c r="K167" s="1434"/>
      <c r="L167" s="1434"/>
      <c r="M167" s="1434"/>
      <c r="N167" s="1434"/>
      <c r="O167" s="1434"/>
      <c r="P167" s="1434"/>
      <c r="Q167" s="1434"/>
      <c r="R167" s="1434"/>
      <c r="S167" s="1434"/>
      <c r="T167" s="1434"/>
      <c r="U167" s="1434"/>
      <c r="V167" s="1435"/>
      <c r="X167" s="66">
        <v>12</v>
      </c>
    </row>
    <row r="168" spans="1:24" s="66" customFormat="1" ht="19.5" customHeight="1" thickBot="1">
      <c r="A168" s="1436" t="s">
        <v>258</v>
      </c>
      <c r="B168" s="1437"/>
      <c r="C168" s="57"/>
      <c r="D168" s="57"/>
      <c r="E168" s="57"/>
      <c r="F168" s="417"/>
      <c r="G168" s="495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18"/>
      <c r="O168" s="1201"/>
      <c r="P168" s="1202"/>
      <c r="Q168" s="54"/>
      <c r="R168" s="1183"/>
      <c r="S168" s="1184"/>
      <c r="T168" s="105"/>
      <c r="U168" s="105"/>
      <c r="V168" s="106"/>
      <c r="X168" s="66">
        <v>56</v>
      </c>
    </row>
    <row r="169" spans="1:25" s="114" customFormat="1" ht="19.5" customHeight="1" thickBot="1">
      <c r="A169" s="1425" t="s">
        <v>80</v>
      </c>
      <c r="B169" s="1426"/>
      <c r="C169" s="1426"/>
      <c r="D169" s="1426"/>
      <c r="E169" s="1426"/>
      <c r="F169" s="1426"/>
      <c r="G169" s="1426"/>
      <c r="H169" s="1426"/>
      <c r="I169" s="1426"/>
      <c r="J169" s="1426"/>
      <c r="K169" s="1426"/>
      <c r="L169" s="1426"/>
      <c r="M169" s="1426"/>
      <c r="N169" s="1426"/>
      <c r="O169" s="1426"/>
      <c r="P169" s="1426"/>
      <c r="Q169" s="1426"/>
      <c r="R169" s="1426"/>
      <c r="S169" s="1426"/>
      <c r="T169" s="1426"/>
      <c r="U169" s="1426"/>
      <c r="V169" s="1426"/>
      <c r="X169" s="114">
        <v>12</v>
      </c>
      <c r="Y169" s="113">
        <f>Z169:Z174</f>
        <v>0</v>
      </c>
    </row>
    <row r="170" spans="1:25" s="66" customFormat="1" ht="19.5" customHeight="1" thickBot="1">
      <c r="A170" s="1327" t="s">
        <v>72</v>
      </c>
      <c r="B170" s="1427"/>
      <c r="C170" s="51"/>
      <c r="D170" s="51"/>
      <c r="E170" s="51"/>
      <c r="F170" s="419"/>
      <c r="G170" s="487">
        <f>G101+G157+G168</f>
        <v>154</v>
      </c>
      <c r="H170" s="50"/>
      <c r="I170" s="50"/>
      <c r="J170" s="50"/>
      <c r="K170" s="50"/>
      <c r="L170" s="50"/>
      <c r="M170" s="50"/>
      <c r="N170" s="420"/>
      <c r="O170" s="1201"/>
      <c r="P170" s="1202"/>
      <c r="Q170" s="46"/>
      <c r="R170" s="1183"/>
      <c r="S170" s="1184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329" t="s">
        <v>73</v>
      </c>
      <c r="B171" s="1428"/>
      <c r="C171" s="57"/>
      <c r="D171" s="57"/>
      <c r="E171" s="57"/>
      <c r="F171" s="417"/>
      <c r="G171" s="143">
        <f>G156+G100+G161</f>
        <v>86</v>
      </c>
      <c r="H171" s="59"/>
      <c r="I171" s="59"/>
      <c r="J171" s="59"/>
      <c r="K171" s="59"/>
      <c r="L171" s="59"/>
      <c r="M171" s="59"/>
      <c r="N171" s="418"/>
      <c r="O171" s="1201"/>
      <c r="P171" s="1202"/>
      <c r="Q171" s="54"/>
      <c r="R171" s="1183"/>
      <c r="S171" s="1184"/>
      <c r="T171" s="105"/>
      <c r="U171" s="105"/>
      <c r="V171" s="106"/>
      <c r="Y171" s="113"/>
    </row>
    <row r="172" spans="1:24" s="66" customFormat="1" ht="19.5" customHeight="1" thickBot="1">
      <c r="A172" s="1364" t="s">
        <v>26</v>
      </c>
      <c r="B172" s="1419"/>
      <c r="C172" s="421"/>
      <c r="D172" s="421"/>
      <c r="E172" s="421"/>
      <c r="F172" s="422"/>
      <c r="G172" s="204">
        <f>G170+G171</f>
        <v>240</v>
      </c>
      <c r="H172" s="423"/>
      <c r="I172" s="423"/>
      <c r="J172" s="423"/>
      <c r="K172" s="423"/>
      <c r="L172" s="423"/>
      <c r="M172" s="423"/>
      <c r="N172" s="154" t="s">
        <v>229</v>
      </c>
      <c r="O172" s="154"/>
      <c r="P172" s="145" t="s">
        <v>212</v>
      </c>
      <c r="Q172" s="145" t="s">
        <v>41</v>
      </c>
      <c r="R172" s="145"/>
      <c r="S172" s="145" t="s">
        <v>49</v>
      </c>
      <c r="T172" s="146" t="s">
        <v>39</v>
      </c>
      <c r="U172" s="146" t="s">
        <v>225</v>
      </c>
      <c r="V172" s="155" t="s">
        <v>226</v>
      </c>
      <c r="X172" s="220"/>
    </row>
    <row r="173" spans="1:22" s="66" customFormat="1" ht="19.5" customHeight="1">
      <c r="A173" s="221"/>
      <c r="B173" s="1379" t="s">
        <v>22</v>
      </c>
      <c r="C173" s="1380"/>
      <c r="D173" s="1380"/>
      <c r="E173" s="1380"/>
      <c r="F173" s="1380"/>
      <c r="G173" s="1380"/>
      <c r="H173" s="1380"/>
      <c r="I173" s="1380"/>
      <c r="J173" s="1380"/>
      <c r="K173" s="1380"/>
      <c r="L173" s="1380"/>
      <c r="M173" s="1420"/>
      <c r="N173" s="488" t="s">
        <v>216</v>
      </c>
      <c r="O173" s="488"/>
      <c r="P173" s="488" t="s">
        <v>217</v>
      </c>
      <c r="Q173" s="488" t="s">
        <v>218</v>
      </c>
      <c r="R173" s="488"/>
      <c r="S173" s="488" t="s">
        <v>219</v>
      </c>
      <c r="T173" s="488" t="s">
        <v>220</v>
      </c>
      <c r="U173" s="488" t="s">
        <v>221</v>
      </c>
      <c r="V173" s="326" t="s">
        <v>65</v>
      </c>
    </row>
    <row r="174" spans="1:22" s="66" customFormat="1" ht="19.5" customHeight="1">
      <c r="A174" s="222"/>
      <c r="B174" s="1368" t="s">
        <v>23</v>
      </c>
      <c r="C174" s="1369"/>
      <c r="D174" s="1369"/>
      <c r="E174" s="1369"/>
      <c r="F174" s="1369"/>
      <c r="G174" s="1369"/>
      <c r="H174" s="1369"/>
      <c r="I174" s="1369"/>
      <c r="J174" s="1369"/>
      <c r="K174" s="1369"/>
      <c r="L174" s="1369"/>
      <c r="M174" s="1421"/>
      <c r="N174" s="437">
        <v>2</v>
      </c>
      <c r="O174" s="416"/>
      <c r="P174" s="429">
        <v>4</v>
      </c>
      <c r="Q174" s="429">
        <v>3</v>
      </c>
      <c r="R174" s="429"/>
      <c r="S174" s="429">
        <v>3</v>
      </c>
      <c r="T174" s="429">
        <v>4</v>
      </c>
      <c r="U174" s="429">
        <v>3</v>
      </c>
      <c r="V174" s="430"/>
    </row>
    <row r="175" spans="1:22" s="66" customFormat="1" ht="19.5" customHeight="1">
      <c r="A175" s="222"/>
      <c r="B175" s="1368" t="s">
        <v>24</v>
      </c>
      <c r="C175" s="1369"/>
      <c r="D175" s="1369"/>
      <c r="E175" s="1369"/>
      <c r="F175" s="1369"/>
      <c r="G175" s="1369"/>
      <c r="H175" s="1369"/>
      <c r="I175" s="1369"/>
      <c r="J175" s="1369"/>
      <c r="K175" s="1369"/>
      <c r="L175" s="1369"/>
      <c r="M175" s="1421"/>
      <c r="N175" s="437">
        <v>5</v>
      </c>
      <c r="O175" s="416"/>
      <c r="P175" s="429">
        <v>3</v>
      </c>
      <c r="Q175" s="429">
        <v>3</v>
      </c>
      <c r="R175" s="429"/>
      <c r="S175" s="429">
        <v>3</v>
      </c>
      <c r="T175" s="429">
        <v>3</v>
      </c>
      <c r="U175" s="429">
        <v>2</v>
      </c>
      <c r="V175" s="430" t="s">
        <v>60</v>
      </c>
    </row>
    <row r="176" spans="1:22" s="66" customFormat="1" ht="19.5" customHeight="1">
      <c r="A176" s="222"/>
      <c r="B176" s="1368" t="s">
        <v>25</v>
      </c>
      <c r="C176" s="1369"/>
      <c r="D176" s="1369"/>
      <c r="E176" s="1369"/>
      <c r="F176" s="1369"/>
      <c r="G176" s="1369"/>
      <c r="H176" s="1369"/>
      <c r="I176" s="1369"/>
      <c r="J176" s="1369"/>
      <c r="K176" s="1369"/>
      <c r="L176" s="1369"/>
      <c r="M176" s="1421"/>
      <c r="N176" s="416"/>
      <c r="O176" s="416"/>
      <c r="P176" s="431"/>
      <c r="Q176" s="431" t="s">
        <v>51</v>
      </c>
      <c r="R176" s="431"/>
      <c r="S176" s="431" t="s">
        <v>51</v>
      </c>
      <c r="T176" s="431" t="s">
        <v>60</v>
      </c>
      <c r="U176" s="431" t="s">
        <v>60</v>
      </c>
      <c r="V176" s="430"/>
    </row>
    <row r="177" spans="1:22" s="84" customFormat="1" ht="19.5" customHeight="1" thickBot="1">
      <c r="A177" s="223"/>
      <c r="B177" s="1422" t="s">
        <v>37</v>
      </c>
      <c r="C177" s="1423"/>
      <c r="D177" s="1423"/>
      <c r="E177" s="1423"/>
      <c r="F177" s="1423"/>
      <c r="G177" s="1423"/>
      <c r="H177" s="1423"/>
      <c r="I177" s="1423"/>
      <c r="J177" s="1423"/>
      <c r="K177" s="1423"/>
      <c r="L177" s="1423"/>
      <c r="M177" s="1424"/>
      <c r="N177" s="1409" t="s">
        <v>96</v>
      </c>
      <c r="O177" s="1410"/>
      <c r="P177" s="1411"/>
      <c r="Q177" s="1409" t="s">
        <v>95</v>
      </c>
      <c r="R177" s="1410"/>
      <c r="S177" s="1411"/>
      <c r="T177" s="1409" t="s">
        <v>96</v>
      </c>
      <c r="U177" s="1411"/>
      <c r="V177" s="425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412">
        <f>G33+G19+G28+G32+G37+G38+G41+G45+G46+G49+G52+G63+G68+G116</f>
        <v>49</v>
      </c>
      <c r="O178" s="1413"/>
      <c r="P178" s="1414"/>
      <c r="Q178" s="1415">
        <f>G131+G134+G141+G125+G113+G130+G64+G65+G74+G88+G89+G90+G94+G95+G59</f>
        <v>42</v>
      </c>
      <c r="R178" s="1416"/>
      <c r="S178" s="1416"/>
      <c r="T178" s="1412">
        <f>G151+G13+G71+G79+G83+G84+G112+G121+G126+G127+G138+G144+G147+G149+G150+G166+G167</f>
        <v>63</v>
      </c>
      <c r="U178" s="1417"/>
      <c r="V178" s="1418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26"/>
      <c r="O179" s="426"/>
      <c r="P179" s="427"/>
      <c r="Q179" s="1402">
        <f>N178+Q178+T178</f>
        <v>154</v>
      </c>
      <c r="R179" s="1403"/>
      <c r="S179" s="1403"/>
      <c r="T179" s="428"/>
      <c r="U179" s="428"/>
      <c r="V179" s="428"/>
    </row>
    <row r="180" spans="1:19" ht="15.75">
      <c r="A180" s="433"/>
      <c r="B180" s="434" t="s">
        <v>200</v>
      </c>
      <c r="C180" s="434"/>
      <c r="D180" s="1404"/>
      <c r="E180" s="1404"/>
      <c r="F180" s="1405"/>
      <c r="G180" s="1405"/>
      <c r="H180" s="434"/>
      <c r="I180" s="1406" t="s">
        <v>201</v>
      </c>
      <c r="J180" s="1407"/>
      <c r="K180" s="1407"/>
      <c r="L180" s="433"/>
      <c r="M180" s="433"/>
      <c r="N180" s="433"/>
      <c r="O180" s="433"/>
      <c r="P180" s="433"/>
      <c r="Q180" s="435"/>
      <c r="R180" s="435"/>
      <c r="S180" s="433"/>
    </row>
    <row r="181" spans="1:19" ht="15.75">
      <c r="A181" s="433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3"/>
      <c r="M181" s="433"/>
      <c r="N181" s="433"/>
      <c r="O181" s="433"/>
      <c r="P181" s="433"/>
      <c r="Q181" s="433"/>
      <c r="R181" s="433"/>
      <c r="S181" s="433"/>
    </row>
    <row r="182" spans="1:19" ht="15.75">
      <c r="A182" s="433"/>
      <c r="B182" s="434" t="s">
        <v>202</v>
      </c>
      <c r="C182" s="434"/>
      <c r="D182" s="1404"/>
      <c r="E182" s="1404"/>
      <c r="F182" s="1405"/>
      <c r="G182" s="1405"/>
      <c r="H182" s="434"/>
      <c r="I182" s="1406" t="s">
        <v>203</v>
      </c>
      <c r="J182" s="1408"/>
      <c r="K182" s="1408"/>
      <c r="L182" s="433"/>
      <c r="M182" s="433"/>
      <c r="N182" s="433"/>
      <c r="O182" s="433"/>
      <c r="P182" s="433"/>
      <c r="Q182" s="433"/>
      <c r="R182" s="433"/>
      <c r="S182" s="433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567">
        <v>68</v>
      </c>
      <c r="O198" s="23">
        <v>12</v>
      </c>
    </row>
    <row r="199" ht="15.75">
      <c r="J199" s="567">
        <v>141</v>
      </c>
    </row>
    <row r="200" ht="15.75">
      <c r="J200" s="567"/>
    </row>
    <row r="201" ht="15.75">
      <c r="J201" s="567">
        <v>19.5</v>
      </c>
    </row>
    <row r="202" ht="15.75">
      <c r="J202" s="567">
        <v>12</v>
      </c>
    </row>
    <row r="209" spans="5:16" ht="15.75">
      <c r="E209" s="9" t="s">
        <v>259</v>
      </c>
      <c r="F209" s="568">
        <f>G23</f>
        <v>26</v>
      </c>
      <c r="G209" s="568">
        <f>G55</f>
        <v>58.5</v>
      </c>
      <c r="H209" s="569">
        <f>G98</f>
        <v>56</v>
      </c>
      <c r="I209" s="571">
        <f>SUM(F209:H209)</f>
        <v>140.5</v>
      </c>
      <c r="J209" s="569"/>
      <c r="K209" s="569"/>
      <c r="L209" s="569"/>
      <c r="M209" s="569"/>
      <c r="N209" s="569"/>
      <c r="O209" s="569"/>
      <c r="P209" s="570"/>
    </row>
    <row r="210" spans="5:16" ht="15.75">
      <c r="E210" s="9" t="s">
        <v>260</v>
      </c>
      <c r="F210" s="568">
        <v>23</v>
      </c>
      <c r="G210" s="568">
        <f>G54</f>
        <v>21.5</v>
      </c>
      <c r="H210" s="569">
        <f>G97</f>
        <v>16</v>
      </c>
      <c r="I210" s="571">
        <f>SUM(F210:H210)</f>
        <v>60.5</v>
      </c>
      <c r="J210" s="569"/>
      <c r="K210" s="569"/>
      <c r="L210" s="569"/>
      <c r="M210" s="569"/>
      <c r="N210" s="569"/>
      <c r="O210" s="569"/>
      <c r="P210" s="570"/>
    </row>
    <row r="211" spans="5:16" ht="15.75">
      <c r="E211" s="9" t="s">
        <v>261</v>
      </c>
      <c r="F211" s="568">
        <v>3</v>
      </c>
      <c r="G211" s="568">
        <f>G53</f>
        <v>37</v>
      </c>
      <c r="H211" s="569">
        <f>G96</f>
        <v>40</v>
      </c>
      <c r="I211" s="571">
        <f>SUM(F211:H211)</f>
        <v>80</v>
      </c>
      <c r="J211" s="569"/>
      <c r="K211" s="569"/>
      <c r="L211" s="569"/>
      <c r="M211" s="569"/>
      <c r="N211" s="569"/>
      <c r="O211" s="569"/>
      <c r="P211" s="570"/>
    </row>
    <row r="212" spans="6:16" ht="15.75">
      <c r="F212" s="568"/>
      <c r="G212" s="568"/>
      <c r="H212" s="569"/>
      <c r="I212" s="569"/>
      <c r="J212" s="569"/>
      <c r="K212" s="569"/>
      <c r="L212" s="569"/>
      <c r="M212" s="569"/>
      <c r="N212" s="569"/>
      <c r="O212" s="569"/>
      <c r="P212" s="570"/>
    </row>
    <row r="215" spans="5:13" ht="15.75">
      <c r="E215" s="9" t="s">
        <v>259</v>
      </c>
      <c r="F215" s="572">
        <f>G119</f>
        <v>12</v>
      </c>
      <c r="G215" s="572">
        <f>G154</f>
        <v>56</v>
      </c>
      <c r="H215" s="567">
        <f>SUM(F215:G215)</f>
        <v>68</v>
      </c>
      <c r="M215" s="7">
        <v>140.5</v>
      </c>
    </row>
    <row r="216" spans="5:13" ht="15.75">
      <c r="E216" s="9" t="s">
        <v>260</v>
      </c>
      <c r="F216" s="572">
        <f>G117</f>
        <v>3.5</v>
      </c>
      <c r="G216" s="572">
        <f>G152</f>
        <v>10</v>
      </c>
      <c r="H216" s="567">
        <f>SUM(F216:G216)</f>
        <v>13.5</v>
      </c>
      <c r="M216" s="7">
        <v>68</v>
      </c>
    </row>
    <row r="217" spans="5:13" ht="15.75">
      <c r="E217" s="9" t="s">
        <v>261</v>
      </c>
      <c r="F217" s="572">
        <f>G118</f>
        <v>8.5</v>
      </c>
      <c r="G217" s="572">
        <f>G153</f>
        <v>46</v>
      </c>
      <c r="H217" s="567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261</v>
      </c>
      <c r="C222" s="573">
        <f>I211</f>
        <v>80</v>
      </c>
      <c r="D222" s="573">
        <f>H217</f>
        <v>54.5</v>
      </c>
      <c r="E222" s="573">
        <f>SUM(C222:D222)</f>
        <v>134.5</v>
      </c>
      <c r="F222" s="573"/>
      <c r="G222" s="573">
        <v>19.5</v>
      </c>
    </row>
    <row r="223" spans="2:7" ht="15.75">
      <c r="B223" s="7" t="s">
        <v>262</v>
      </c>
      <c r="C223" s="573">
        <f>I210</f>
        <v>60.5</v>
      </c>
      <c r="D223" s="573">
        <f>H216</f>
        <v>13.5</v>
      </c>
      <c r="E223" s="573">
        <f>SUM(C223:D223)</f>
        <v>74</v>
      </c>
      <c r="F223" s="573"/>
      <c r="G223" s="573">
        <v>12</v>
      </c>
    </row>
    <row r="224" spans="3:7" ht="15.75">
      <c r="C224" s="573"/>
      <c r="D224" s="573"/>
      <c r="E224" s="573"/>
      <c r="F224" s="573"/>
      <c r="G224" s="573"/>
    </row>
  </sheetData>
  <sheetProtection/>
  <mergeCells count="371">
    <mergeCell ref="A1:V1"/>
    <mergeCell ref="A2:A7"/>
    <mergeCell ref="B2:B7"/>
    <mergeCell ref="C2:F3"/>
    <mergeCell ref="G2:G7"/>
    <mergeCell ref="H3:H7"/>
    <mergeCell ref="I3:L3"/>
    <mergeCell ref="N6:V6"/>
    <mergeCell ref="T4:V4"/>
    <mergeCell ref="E4:F4"/>
    <mergeCell ref="H2:M2"/>
    <mergeCell ref="Q4:S4"/>
    <mergeCell ref="N2:V3"/>
    <mergeCell ref="L5:L7"/>
    <mergeCell ref="O5:P5"/>
    <mergeCell ref="R5:S5"/>
    <mergeCell ref="N4:P4"/>
    <mergeCell ref="O7:P7"/>
    <mergeCell ref="M3:M7"/>
    <mergeCell ref="I4:I7"/>
    <mergeCell ref="O8:P8"/>
    <mergeCell ref="R8:S8"/>
    <mergeCell ref="J5:J7"/>
    <mergeCell ref="K5:K7"/>
    <mergeCell ref="E5:E7"/>
    <mergeCell ref="F5:F7"/>
    <mergeCell ref="O12:P12"/>
    <mergeCell ref="R12:S12"/>
    <mergeCell ref="O11:P11"/>
    <mergeCell ref="R11:S11"/>
    <mergeCell ref="R7:S7"/>
    <mergeCell ref="J4:L4"/>
    <mergeCell ref="A9:V9"/>
    <mergeCell ref="A10:V10"/>
    <mergeCell ref="C4:C7"/>
    <mergeCell ref="D4:D7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A21:B21"/>
    <mergeCell ref="O21:P21"/>
    <mergeCell ref="R21:S21"/>
    <mergeCell ref="A22:B22"/>
    <mergeCell ref="O22:P22"/>
    <mergeCell ref="R22:S22"/>
    <mergeCell ref="A23:B23"/>
    <mergeCell ref="O23:P23"/>
    <mergeCell ref="R23:S23"/>
    <mergeCell ref="A24:V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A53:B53"/>
    <mergeCell ref="O53:P53"/>
    <mergeCell ref="R53:S53"/>
    <mergeCell ref="A54:B54"/>
    <mergeCell ref="O54:P54"/>
    <mergeCell ref="R54:S54"/>
    <mergeCell ref="A55:B55"/>
    <mergeCell ref="O55:P55"/>
    <mergeCell ref="R55:S55"/>
    <mergeCell ref="A56:V56"/>
    <mergeCell ref="O57:P57"/>
    <mergeCell ref="R57:S57"/>
    <mergeCell ref="O58:P58"/>
    <mergeCell ref="R58:S58"/>
    <mergeCell ref="O59:P59"/>
    <mergeCell ref="R59:S59"/>
    <mergeCell ref="O60:P60"/>
    <mergeCell ref="R60:S60"/>
    <mergeCell ref="O61:P61"/>
    <mergeCell ref="R61:S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A96:B96"/>
    <mergeCell ref="O96:P96"/>
    <mergeCell ref="R96:S96"/>
    <mergeCell ref="A97:B97"/>
    <mergeCell ref="O97:P97"/>
    <mergeCell ref="R97:S97"/>
    <mergeCell ref="A98:B98"/>
    <mergeCell ref="O98:P98"/>
    <mergeCell ref="R98:S98"/>
    <mergeCell ref="A99:B99"/>
    <mergeCell ref="O99:P99"/>
    <mergeCell ref="R99:S99"/>
    <mergeCell ref="A100:B100"/>
    <mergeCell ref="O100:P100"/>
    <mergeCell ref="R100:S100"/>
    <mergeCell ref="A101:B101"/>
    <mergeCell ref="O101:P101"/>
    <mergeCell ref="R101:S101"/>
    <mergeCell ref="A102:V102"/>
    <mergeCell ref="A103:V103"/>
    <mergeCell ref="Y103:AH103"/>
    <mergeCell ref="O104:P104"/>
    <mergeCell ref="R104:S104"/>
    <mergeCell ref="O105:P105"/>
    <mergeCell ref="R105:S105"/>
    <mergeCell ref="O106:P106"/>
    <mergeCell ref="R106:S106"/>
    <mergeCell ref="O107:P107"/>
    <mergeCell ref="R107:S107"/>
    <mergeCell ref="A108:B108"/>
    <mergeCell ref="O108:P108"/>
    <mergeCell ref="R108:S108"/>
    <mergeCell ref="A109:V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A119:B119"/>
    <mergeCell ref="A120:V120"/>
    <mergeCell ref="O121:P121"/>
    <mergeCell ref="R121:S121"/>
    <mergeCell ref="O122:P122"/>
    <mergeCell ref="R122:S122"/>
    <mergeCell ref="O123:P123"/>
    <mergeCell ref="R123:S123"/>
    <mergeCell ref="O124:P124"/>
    <mergeCell ref="R124:S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A152:B152"/>
    <mergeCell ref="O152:P152"/>
    <mergeCell ref="R152:S152"/>
    <mergeCell ref="A153:B153"/>
    <mergeCell ref="O153:P153"/>
    <mergeCell ref="R153:S153"/>
    <mergeCell ref="A154:B154"/>
    <mergeCell ref="A155:B155"/>
    <mergeCell ref="O155:P155"/>
    <mergeCell ref="R155:S155"/>
    <mergeCell ref="A156:B156"/>
    <mergeCell ref="O156:P156"/>
    <mergeCell ref="R156:S156"/>
    <mergeCell ref="A157:B157"/>
    <mergeCell ref="O157:P157"/>
    <mergeCell ref="R157:S157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69:V169"/>
    <mergeCell ref="A170:B170"/>
    <mergeCell ref="O170:P170"/>
    <mergeCell ref="R170:S170"/>
    <mergeCell ref="A171:B171"/>
    <mergeCell ref="O171:P171"/>
    <mergeCell ref="R171:S171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Q179:S179"/>
    <mergeCell ref="D180:G180"/>
    <mergeCell ref="I180:K180"/>
    <mergeCell ref="D182:G182"/>
    <mergeCell ref="I182:K182"/>
    <mergeCell ref="N177:P177"/>
    <mergeCell ref="Q177:S17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2020-04-29T05:36:08Z</cp:lastPrinted>
  <dcterms:created xsi:type="dcterms:W3CDTF">2003-06-23T04:55:14Z</dcterms:created>
  <dcterms:modified xsi:type="dcterms:W3CDTF">2024-06-26T13:13:21Z</dcterms:modified>
  <cp:category/>
  <cp:version/>
  <cp:contentType/>
  <cp:contentStatus/>
</cp:coreProperties>
</file>